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85" windowWidth="19320" windowHeight="7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<sst xmlns="http://schemas.openxmlformats.org/spreadsheetml/2006/main" count="1231" uniqueCount="542">
  <si>
    <t>Sample #</t>
  </si>
  <si>
    <t>Depth (ft)</t>
  </si>
  <si>
    <t>Beyer</t>
  </si>
  <si>
    <t>Hazen</t>
  </si>
  <si>
    <t>Cosby</t>
  </si>
  <si>
    <t>Puckett</t>
  </si>
  <si>
    <t>Pavchich</t>
  </si>
  <si>
    <t>Station</t>
  </si>
  <si>
    <t>9.0-10.5</t>
  </si>
  <si>
    <t>10.5-12.0</t>
  </si>
  <si>
    <t>12.0-13.5</t>
  </si>
  <si>
    <t>13.5-15.0</t>
  </si>
  <si>
    <t>Slug test 1 hydraulic conductivity (ft/day)</t>
  </si>
  <si>
    <t>Slug test 2 hydraulic conductivity (ft/day)</t>
  </si>
  <si>
    <t>LKB-A3A</t>
  </si>
  <si>
    <t>LKB-A2B</t>
  </si>
  <si>
    <t>LKB-A1A</t>
  </si>
  <si>
    <t>LKB-A3B</t>
  </si>
  <si>
    <t>LKB-B2A</t>
  </si>
  <si>
    <t>LKB-B2B</t>
  </si>
  <si>
    <t>LKB-B3A</t>
  </si>
  <si>
    <t>LKB-B3B_D</t>
  </si>
  <si>
    <t>LKB-B3B_S</t>
  </si>
  <si>
    <t>LKB-C1B</t>
  </si>
  <si>
    <t>LKB-C1C</t>
  </si>
  <si>
    <t>LKB-C2A</t>
  </si>
  <si>
    <t>LKB-C2B</t>
  </si>
  <si>
    <t>LKB-C3A</t>
  </si>
  <si>
    <t>LKB-C3B</t>
  </si>
  <si>
    <t>LKB-D1A</t>
  </si>
  <si>
    <t>LKB-D2B_D</t>
  </si>
  <si>
    <t>LKB-D2B_S</t>
  </si>
  <si>
    <t>LKB-D3A</t>
  </si>
  <si>
    <t>LKB-D4B</t>
  </si>
  <si>
    <t>LKB-D3C</t>
  </si>
  <si>
    <t>LKB-D5B</t>
  </si>
  <si>
    <t>LKB-D5C</t>
  </si>
  <si>
    <t>RIVAC1_D</t>
  </si>
  <si>
    <t>RIVAC2_D</t>
  </si>
  <si>
    <t xml:space="preserve"> </t>
  </si>
  <si>
    <t>113.5-115.0</t>
  </si>
  <si>
    <t>115.0-116.5</t>
  </si>
  <si>
    <t>116.5-118.0</t>
  </si>
  <si>
    <t>118.0-119.5</t>
  </si>
  <si>
    <t>119.5-121.0</t>
  </si>
  <si>
    <t>121.0-122.5</t>
  </si>
  <si>
    <t>122.5-124.0</t>
  </si>
  <si>
    <t>124.0-125.5</t>
  </si>
  <si>
    <t>112.0-113.5</t>
  </si>
  <si>
    <t>110.5-112.0</t>
  </si>
  <si>
    <t>109.0-110.5</t>
  </si>
  <si>
    <t>107.5-109.0</t>
  </si>
  <si>
    <t>106.0-107.5</t>
  </si>
  <si>
    <t>104.5-106.0</t>
  </si>
  <si>
    <t>103.0-104.5</t>
  </si>
  <si>
    <t>101.5-103.0</t>
  </si>
  <si>
    <t>100.0-101.5</t>
  </si>
  <si>
    <t>98.5-100.0</t>
  </si>
  <si>
    <t>97.0-98.5</t>
  </si>
  <si>
    <t>95.5-97.0</t>
  </si>
  <si>
    <t>94.0-95.5</t>
  </si>
  <si>
    <t>92.5-94.0</t>
  </si>
  <si>
    <t>91.0-92.5</t>
  </si>
  <si>
    <t>89.5-91.0</t>
  </si>
  <si>
    <t>88.0-89.5</t>
  </si>
  <si>
    <t>86.5-88.0</t>
  </si>
  <si>
    <t>85.0-86.5</t>
  </si>
  <si>
    <t>83.5-85.0</t>
  </si>
  <si>
    <t>82.0-83.5</t>
  </si>
  <si>
    <t>80.5-82.0</t>
  </si>
  <si>
    <t>79.0-80.5</t>
  </si>
  <si>
    <t>77.5-79.0</t>
  </si>
  <si>
    <t>76.0-77.5</t>
  </si>
  <si>
    <t>74.5-76.0</t>
  </si>
  <si>
    <t>73.0-74.5</t>
  </si>
  <si>
    <t>71.5-73.0</t>
  </si>
  <si>
    <t>70.0-71.5</t>
  </si>
  <si>
    <t>68.5-70.0</t>
  </si>
  <si>
    <t>67.0-68.5</t>
  </si>
  <si>
    <t>65.5-67.0</t>
  </si>
  <si>
    <t>64.0-65.5</t>
  </si>
  <si>
    <t>62.5-64.0</t>
  </si>
  <si>
    <t>61.0-62.5</t>
  </si>
  <si>
    <t>59.5-61.0</t>
  </si>
  <si>
    <t>n.a.</t>
  </si>
  <si>
    <t>58.0-59.5</t>
  </si>
  <si>
    <t>19.5-21.0</t>
  </si>
  <si>
    <t>23.5-25.0</t>
  </si>
  <si>
    <t>33.5-35.0</t>
  </si>
  <si>
    <t>38.5-40.0</t>
  </si>
  <si>
    <t>43.5-45.0</t>
  </si>
  <si>
    <t>48.5-50.0</t>
  </si>
  <si>
    <t>53.5-55.0</t>
  </si>
  <si>
    <t>58.5-60.0</t>
  </si>
  <si>
    <t>63.5-65.0</t>
  </si>
  <si>
    <t>73.5-75.0</t>
  </si>
  <si>
    <t>78.5-80.0</t>
  </si>
  <si>
    <t>88.5-90.0</t>
  </si>
  <si>
    <t>93.5-95.0</t>
  </si>
  <si>
    <t>LKB-D1B</t>
  </si>
  <si>
    <t>105.0-106.5</t>
  </si>
  <si>
    <t>110.0-111.5</t>
  </si>
  <si>
    <t>140.0-141.5</t>
  </si>
  <si>
    <t>145.0-146.5</t>
  </si>
  <si>
    <t>149.5-151.0</t>
  </si>
  <si>
    <t>151.0-152.5</t>
  </si>
  <si>
    <t>152.5-154.0</t>
  </si>
  <si>
    <t>154.0-155.5</t>
  </si>
  <si>
    <t>155.5-157.0</t>
  </si>
  <si>
    <t>157.0-158.5</t>
  </si>
  <si>
    <t>120.0-121.5</t>
  </si>
  <si>
    <t>125.0-126.5</t>
  </si>
  <si>
    <t>130.0-131.5</t>
  </si>
  <si>
    <t>135.0-136.5</t>
  </si>
  <si>
    <t>0-1.5</t>
  </si>
  <si>
    <t>1.5-3.0</t>
  </si>
  <si>
    <t>3.0-4.5</t>
  </si>
  <si>
    <t>4.5-6.0</t>
  </si>
  <si>
    <t>6.0-7.5</t>
  </si>
  <si>
    <t>7.5-9.0</t>
  </si>
  <si>
    <t>LKB-A2A</t>
  </si>
  <si>
    <t>125.5-127.0</t>
  </si>
  <si>
    <t>RIVAC1_S*</t>
  </si>
  <si>
    <t>RIVAC1_S* Samples from RIVAC 1_D</t>
  </si>
  <si>
    <t>RIVAC2_S*</t>
  </si>
  <si>
    <t>RIVAC2_S* Samples from RIVAC2 _D</t>
  </si>
  <si>
    <t>Sandy Soil.</t>
  </si>
  <si>
    <t>10 YR 5/2</t>
  </si>
  <si>
    <t>Sandy soil with few organics.</t>
  </si>
  <si>
    <t>10YR 6/3</t>
  </si>
  <si>
    <t>Sandy soil with minimal clay content.</t>
  </si>
  <si>
    <t>10YR 5/1</t>
  </si>
  <si>
    <t>Sandy soil and clumps of clay.</t>
  </si>
  <si>
    <t>10YR 4/1</t>
  </si>
  <si>
    <t>Dark rich sandy soil.  Few organics.</t>
  </si>
  <si>
    <t>10 YR 2/1</t>
  </si>
  <si>
    <t>Very dark rich soil.</t>
  </si>
  <si>
    <t>Fine with organics.</t>
  </si>
  <si>
    <t>Sandy soil.</t>
  </si>
  <si>
    <t>10YR 7/2</t>
  </si>
  <si>
    <t>Fine grained.</t>
  </si>
  <si>
    <t>7.5YR 4/2</t>
  </si>
  <si>
    <t>Orangy brown sand with no organics.</t>
  </si>
  <si>
    <t>7.5YR 4/6</t>
  </si>
  <si>
    <t>Dark sandy soil.</t>
  </si>
  <si>
    <t>10YR 3/4</t>
  </si>
  <si>
    <t>Fine grained compacted sand.</t>
  </si>
  <si>
    <t>Fine to very fine sand.</t>
  </si>
  <si>
    <t>Fine &amp; very fine sand some silt.  Well sorted.</t>
  </si>
  <si>
    <t>10YR 5/4</t>
  </si>
  <si>
    <t>Very fine well sorted. Tiny rocks breakable starting to form.</t>
  </si>
  <si>
    <t>10YR 6/4</t>
  </si>
  <si>
    <t>Very fine sand, some silt.  Well sorted.</t>
  </si>
  <si>
    <t>Fine &amp; very fine.</t>
  </si>
  <si>
    <t>Very fine &amp; Silt.</t>
  </si>
  <si>
    <t>10YR 3/4 Dark Yellowish Brown.</t>
  </si>
  <si>
    <t>Very fine &amp; silt.</t>
  </si>
  <si>
    <t>10 YR 3/4 Dark Yellowish Brown</t>
  </si>
  <si>
    <t>10YR 5/3 Brown</t>
  </si>
  <si>
    <t>Very fine &amp; silt</t>
  </si>
  <si>
    <t>10YR 2/1 Black</t>
  </si>
  <si>
    <t>Very fine &amp; silt.  Some organics.</t>
  </si>
  <si>
    <t>10 YR 3/2 Very Dark Grayish Brown</t>
  </si>
  <si>
    <t>Very fine.</t>
  </si>
  <si>
    <t>10 YR 6/3 Pale Brown</t>
  </si>
  <si>
    <t>Very Fine Lots of Organics</t>
  </si>
  <si>
    <t>10 YR 3/1 Very Dark Gray</t>
  </si>
  <si>
    <t>Very fine Well sorted.</t>
  </si>
  <si>
    <t>10 YR 6/2 Light Brownish Gray</t>
  </si>
  <si>
    <t>Very fine, well sorted</t>
  </si>
  <si>
    <t>10YR 4/3 Brown</t>
  </si>
  <si>
    <t>10 YR 4/3 Brown</t>
  </si>
  <si>
    <t>Very fine and fine sand</t>
  </si>
  <si>
    <t>10 YR 5/3 Brown</t>
  </si>
  <si>
    <t>Very fine sand</t>
  </si>
  <si>
    <t>10 YR 5/2 Grayish Brown</t>
  </si>
  <si>
    <t>Silt and small amounts of clay.  Very fine sand well sorted.</t>
  </si>
  <si>
    <t>10YR 7/2 Light Gray</t>
  </si>
  <si>
    <t>Very fine &amp; fine sand.  Well sorted.</t>
  </si>
  <si>
    <t>10YR 6/3 Pale Brown.</t>
  </si>
  <si>
    <t>Fine &amp; very fine sand well sorted.</t>
  </si>
  <si>
    <t>10YR 6/3 Pale Brown</t>
  </si>
  <si>
    <t>Fine &amp; very fine sand, some silt.  Well sorted.</t>
  </si>
  <si>
    <t>10YR 6/4 Light Yellow Brown</t>
  </si>
  <si>
    <t>Very Fine &amp; Silt</t>
  </si>
  <si>
    <t>10 YR 5/1 Gray</t>
  </si>
  <si>
    <t>Fine, Very Fine &amp; Silt</t>
  </si>
  <si>
    <t>Very fine, &amp; Silt</t>
  </si>
  <si>
    <t>Clay &amp; very fine sand, silt</t>
  </si>
  <si>
    <t>7.5 YR 4/1 Dark Gray</t>
  </si>
  <si>
    <t>Sticky Green Clay &amp; Very Fine Sand</t>
  </si>
  <si>
    <t>Lots of Gray Green Clay &amp; some very fine sand.  Also some orange color in parts.</t>
  </si>
  <si>
    <t>Gley 8/1 Light Greenish Gray</t>
  </si>
  <si>
    <t>Lots of clay(green gray).  Some very fine sand.</t>
  </si>
  <si>
    <t>2.5Y 6/6 Olive Yellow</t>
  </si>
  <si>
    <t>Very sticky gray clay, very fine sand.</t>
  </si>
  <si>
    <t>2.5Y 5/4 Light Olive Brown</t>
  </si>
  <si>
    <t>Lots of gray clay.</t>
  </si>
  <si>
    <t>2.5 6/2 Light Brownish Gray</t>
  </si>
  <si>
    <t>Wet sample, contains water with fine grained sandy soil.</t>
  </si>
  <si>
    <t>10YR 5/3</t>
  </si>
  <si>
    <t>Wet sandy soil with low organic content</t>
  </si>
  <si>
    <t>10YR 4/3</t>
  </si>
  <si>
    <t>sandy soil with little to no organics</t>
  </si>
  <si>
    <t>sandy soil with few organics</t>
  </si>
  <si>
    <t>Fine, very fine, &amp; silt.  Some organics.</t>
  </si>
  <si>
    <t>Fine and very fine.</t>
  </si>
  <si>
    <t>Fine sand and clay.</t>
  </si>
  <si>
    <t>Very sticky green clay some orange color.</t>
  </si>
  <si>
    <t>Very fine clay, very well sorted, very sticky</t>
  </si>
  <si>
    <t>2.5Y 5/6 Olive Brown</t>
  </si>
  <si>
    <t>Very sticky very well sorted clay few pieces of limestone</t>
  </si>
  <si>
    <t>2.5 Y 5/4 Light olive brown</t>
  </si>
  <si>
    <t>Green clay with limestone or chalk.  Fine and hard pieces of this limestone chalk.</t>
  </si>
  <si>
    <t>2.5Y 7/3 Pale Yellow</t>
  </si>
  <si>
    <t>Dark compacted fine grained soil with little to no organics or clay.</t>
  </si>
  <si>
    <t>10 YR 3/2</t>
  </si>
  <si>
    <t>Dark orangey colored fine grained soil</t>
  </si>
  <si>
    <t>5 YR 3/4</t>
  </si>
  <si>
    <t>Very fine, fairly well sorted, minor amounts of silt, no visible organics.</t>
  </si>
  <si>
    <t>10YR3/6 Dark Yellowish Brown</t>
  </si>
  <si>
    <t>No visible organics, Yellowish Brown, Very fine well sorted.  Minor amounts of silt</t>
  </si>
  <si>
    <t>10YR5/6</t>
  </si>
  <si>
    <t>Silt, Very Fine, Fine, &amp; Medium Sand Dark Brown</t>
  </si>
  <si>
    <t xml:space="preserve">7.5Y/R 3/1 Very Dark Gray </t>
  </si>
  <si>
    <t>Very Fine Sand, Well Sorted,(Sample seemed a little dry to start)</t>
  </si>
  <si>
    <t>Very fine sand &amp; silt, Very well sorted</t>
  </si>
  <si>
    <t>Very fine to fine sand, well sorted</t>
  </si>
  <si>
    <t>10YR 5/4 Yellowish Brown</t>
  </si>
  <si>
    <t xml:space="preserve">10YR 6/4 Light Yellowish Brown </t>
  </si>
  <si>
    <t>Very fine to fine sand.  Well sorted.</t>
  </si>
  <si>
    <t>Fine medium grained sand. Lots of Black organics.</t>
  </si>
  <si>
    <t>Gley 5/10B Dark Bluish Gray</t>
  </si>
  <si>
    <t>Fine well sorted with organics.</t>
  </si>
  <si>
    <t>10 YR 7/1 Light Gray</t>
  </si>
  <si>
    <t>Fines with some organics.</t>
  </si>
  <si>
    <t>10 YR 6/2</t>
  </si>
  <si>
    <t>Fine sand with organics.</t>
  </si>
  <si>
    <t>10 YR 3/1</t>
  </si>
  <si>
    <t>Medium, fine sand and silt.</t>
  </si>
  <si>
    <t>Fine &amp; Very fine sand &amp; silt with some shell fragments</t>
  </si>
  <si>
    <t>5Y 4/4 Olive</t>
  </si>
  <si>
    <t>Lots of shell fragments, fine &amp; very fine sand.</t>
  </si>
  <si>
    <t>5Y 4/3</t>
  </si>
  <si>
    <t>Very fine sand well sorted.  Some shell fragments.</t>
  </si>
  <si>
    <t>5Y 4/3 Olive</t>
  </si>
  <si>
    <t>Very fine well sorted with some shell fragments.  Sample tended to foam a little with water.</t>
  </si>
  <si>
    <t>Fine &amp; very fine.  Very well sorted.</t>
  </si>
  <si>
    <t>Fine &amp; very fine sand.  Very well sorted</t>
  </si>
  <si>
    <t>10YR 6/4 Light Yellowish Brown</t>
  </si>
  <si>
    <t>Fine and very fine sand.  Very well sorted.</t>
  </si>
  <si>
    <t>10Y/R 7/4 Very Pale Brown</t>
  </si>
  <si>
    <t>Fine &amp; very fine sand.  Very well sorted.</t>
  </si>
  <si>
    <t>10YR 7/4 Very Pale Brown</t>
  </si>
  <si>
    <t>Sand mixed with peat.</t>
  </si>
  <si>
    <t>5YR 2.5/2 &amp; 10YR 5/6</t>
  </si>
  <si>
    <t>Sand &amp; organics.</t>
  </si>
  <si>
    <t>Silty, sandy, low clay</t>
  </si>
  <si>
    <t>7.5 YR 4/4</t>
  </si>
  <si>
    <t>fine grained.</t>
  </si>
  <si>
    <t>7.5YR 2.5/2 Dark &amp; 10YR 8/3</t>
  </si>
  <si>
    <t>Sandy, fines.</t>
  </si>
  <si>
    <t xml:space="preserve">10YR 5/3 </t>
  </si>
  <si>
    <t>Fine Sandy/ Silty sample</t>
  </si>
  <si>
    <t>10 YR 6/3</t>
  </si>
  <si>
    <t>Fine white silty sand with coarser dark sediments interspersed throughout.</t>
  </si>
  <si>
    <t>10 YR 7/4</t>
  </si>
  <si>
    <t>Small sample amount, mostly all fine silty sand with little to now organics</t>
  </si>
  <si>
    <t>10YR 8/1</t>
  </si>
  <si>
    <t xml:space="preserve">Wet, fine grained light colored sandy/silt. </t>
  </si>
  <si>
    <t>10Y/R 8/2</t>
  </si>
  <si>
    <t>10YR 4/2</t>
  </si>
  <si>
    <t xml:space="preserve">Rich sand, shells and plant debris. </t>
  </si>
  <si>
    <t>Rich dark fine grained sand with high content of organics.</t>
  </si>
  <si>
    <t>10YR 2/2</t>
  </si>
  <si>
    <t>A few shell fragments 1/4 inch big.  Very fine and fine sand.  Very well sorted.</t>
  </si>
  <si>
    <t>7.5 YR 3/3 Dark Brown</t>
  </si>
  <si>
    <t>Very well sorted sand, very fine to fine. Few pieces of shells.</t>
  </si>
  <si>
    <t>7.5 YR 2.5/2 Very Dark Brown</t>
  </si>
  <si>
    <t>Fine &amp; very fine sand and silt.</t>
  </si>
  <si>
    <t>7.5YR 3/3 Dark Brown</t>
  </si>
  <si>
    <t>Gray sandy soil w/high organic content.</t>
  </si>
  <si>
    <t>2.5Y 4/1</t>
  </si>
  <si>
    <t>Gray and dark brown sand/soil mix</t>
  </si>
  <si>
    <t>Dark brown soil w sand &amp; clay.</t>
  </si>
  <si>
    <t>10YR 3/3</t>
  </si>
  <si>
    <t>Dark Brown soil with sand.  Some Clay.</t>
  </si>
  <si>
    <t>Light brown sandy soil mixed with clay.</t>
  </si>
  <si>
    <t>Light brown sandy soil w/ clay.</t>
  </si>
  <si>
    <t>10YR 7/3</t>
  </si>
  <si>
    <t xml:space="preserve"> Light brown clumpy sandy soil mixed with significant clay content. </t>
  </si>
  <si>
    <t>10 YR 5/3</t>
  </si>
  <si>
    <t xml:space="preserve"> Light brown to gray clumpy sandy soil mixed with significant clay content. </t>
  </si>
  <si>
    <t>2.5 Y 7/2</t>
  </si>
  <si>
    <t xml:space="preserve"> Light brown to gray clumpy sandy soil mixed with high clay content. </t>
  </si>
  <si>
    <t>2.5 Y 6/1</t>
  </si>
  <si>
    <t>5 Y 7/4</t>
  </si>
  <si>
    <t>Very dark soil, high organic content with sand.</t>
  </si>
  <si>
    <t>10YR 2/1</t>
  </si>
  <si>
    <t>Fine, silty sand with organics.</t>
  </si>
  <si>
    <t>Fine sand mixed with darker organics.</t>
  </si>
  <si>
    <t>10 YR 6/1 to 10YR 2/2</t>
  </si>
  <si>
    <t>Very dark rich soil with some sand.</t>
  </si>
  <si>
    <t>10YR 3/1</t>
  </si>
  <si>
    <t>Dark rich soil with sand.</t>
  </si>
  <si>
    <t>10YR 3/2</t>
  </si>
  <si>
    <t>Sand and clay.</t>
  </si>
  <si>
    <t>MIX OF SAND AND CLAY, lighter col</t>
  </si>
  <si>
    <t>10 YR 4/4</t>
  </si>
  <si>
    <t>Sand mixed with clumps of clay.  Looked muddy brown in cylinder.</t>
  </si>
  <si>
    <t>SANDY SOIL WITH CLAY MIXED IN</t>
  </si>
  <si>
    <t>light brown with a slick clayey look.  Sandy soil mixed with clay</t>
  </si>
  <si>
    <t>10YR 3/6</t>
  </si>
  <si>
    <t>Coarse, fine and very fine.</t>
  </si>
  <si>
    <t>10 4/2 Dark Grayish Brown</t>
  </si>
  <si>
    <t>Fine &amp; very fine sand with some organics.</t>
  </si>
  <si>
    <t>Fine sand.</t>
  </si>
  <si>
    <t>Fine, very fine &amp; silt</t>
  </si>
  <si>
    <t>10YR 2/2 Very Dark Brown</t>
  </si>
  <si>
    <t>Very wet sample.  Lots of organics.  Coarse, fine and very fine.</t>
  </si>
  <si>
    <t>7.5 YR 4/2 Brown</t>
  </si>
  <si>
    <t>Silt, Very fine &amp; fine sand well sorted.</t>
  </si>
  <si>
    <t>Sand mostly in sample a golfball size of green clay.  Silt, very fine, fine &amp; medium sand.</t>
  </si>
  <si>
    <t>10 Y/R 3/2 very dark grayish brown</t>
  </si>
  <si>
    <t>Coarse, medium sand, &amp; fine sand</t>
  </si>
  <si>
    <t>10YR 4/2 Dark grayish brown</t>
  </si>
  <si>
    <t>Medium &amp; Coarse sand well sorted</t>
  </si>
  <si>
    <t>light colored sandy soil with very little organic content.</t>
  </si>
  <si>
    <t>Light brown sandy soil with little to no organic content.  Looks to be very few suspended solids in column.</t>
  </si>
  <si>
    <t>Dark brown mixture of fine sand and clay, significant clay content.</t>
  </si>
  <si>
    <t>10YR 4/4</t>
  </si>
  <si>
    <t>light brown to brown sandy soil with small amount of clay mixed in.</t>
  </si>
  <si>
    <t>Fine sand mixed with organics.</t>
  </si>
  <si>
    <t>5Y 4/1 Dark Gray/Brown</t>
  </si>
  <si>
    <t>Fine sand with few organics.</t>
  </si>
  <si>
    <t>2.5Y 8/2(white sand) and 2.5Y 7/6(yellow)</t>
  </si>
  <si>
    <t>10 YR 2/2</t>
  </si>
  <si>
    <t>Sand with clay.</t>
  </si>
  <si>
    <t>10 YR 4/6</t>
  </si>
  <si>
    <t>Fine sands with clay.</t>
  </si>
  <si>
    <t>10 YR 5/4</t>
  </si>
  <si>
    <t>Fine and very fine sand, very well sorted.</t>
  </si>
  <si>
    <t>Silt, fine &amp; very fine sand, very well sorted.</t>
  </si>
  <si>
    <t>10YR 3/3 Dark Brown</t>
  </si>
  <si>
    <t>Silt, very fine &amp; fine sand, very well sorted.</t>
  </si>
  <si>
    <t>10YR 3/2 Very Dark Grayish Brown</t>
  </si>
  <si>
    <t>Fine &amp; very fine sand.  Well sorted.</t>
  </si>
  <si>
    <t>Dry sample.  Very fine and silt.</t>
  </si>
  <si>
    <t>7.5 YR 4/3 Brown</t>
  </si>
  <si>
    <t>Fine, very fine and silt.</t>
  </si>
  <si>
    <t>No Shells.  Very fine and silt.  Very well sorted.  Some organics.</t>
  </si>
  <si>
    <t>7.5 YR 3/2 Dark Brown</t>
  </si>
  <si>
    <t>Dry sample.  No shells.  Some organics.  Very fine.  Very well sorted.</t>
  </si>
  <si>
    <t xml:space="preserve">Very fine &amp; Silt.  No Shells.  Very well sorted.  </t>
  </si>
  <si>
    <t>10 YR 4/4 Dark Yellowish Brown</t>
  </si>
  <si>
    <t>No shells.  No organics.  Sample was hard and dry.  Very fine.</t>
  </si>
  <si>
    <t>10YR 7/3  Very Pale Brown</t>
  </si>
  <si>
    <t>Fine and very fine.  No shell frags.</t>
  </si>
  <si>
    <t>7.5 YR 7/4 Pink</t>
  </si>
  <si>
    <t>10 Y/R 4/3 Brown</t>
  </si>
  <si>
    <t>Very fine and silt.  Very well sorted.  No shell frags.</t>
  </si>
  <si>
    <t>28.5-30.0</t>
  </si>
  <si>
    <t>Fine, very fine and silt.  No shell frags.</t>
  </si>
  <si>
    <t>10YR 4/2 Dark Grayish Brown</t>
  </si>
  <si>
    <t>Very fine, no shells.</t>
  </si>
  <si>
    <t>Coarse, fine, very fine and silt.</t>
  </si>
  <si>
    <t>Fine, very fine and clay.  Some shell frags.</t>
  </si>
  <si>
    <t>Mostly shell frags.  Some gray clay.</t>
  </si>
  <si>
    <t>10YR 6/1 Gray</t>
  </si>
  <si>
    <t>Shell frags, fine, very fine and clay.</t>
  </si>
  <si>
    <t>5Y 5/2 Olive Gray</t>
  </si>
  <si>
    <t>Lots of shell frags.  Clay</t>
  </si>
  <si>
    <t>5Y 6/3 Pale Olive</t>
  </si>
  <si>
    <t>Mostly shells.   Very fine gray clay and silt.</t>
  </si>
  <si>
    <t>5Y 6/2 Light Olive Gray</t>
  </si>
  <si>
    <t>Mainly shells.  Gray very fine silt and clay.</t>
  </si>
  <si>
    <t>5Y 5/1 Gray</t>
  </si>
  <si>
    <t>Fine and very fine.  Shell frags also.</t>
  </si>
  <si>
    <t>5Y 7/2 Light Gray</t>
  </si>
  <si>
    <t>Fine.</t>
  </si>
  <si>
    <t>Dry sample.  Very hard to break up.  Some shell lots of very fine silt solidified.</t>
  </si>
  <si>
    <t>Clay and shell frags.</t>
  </si>
  <si>
    <t>Lots of green clay and silt.  Some shells.</t>
  </si>
  <si>
    <t>Mostly green clay &amp; silt.</t>
  </si>
  <si>
    <t>5Y 4/2 Olive Gray</t>
  </si>
  <si>
    <t>Lots of green clay.  Small amount of shells.</t>
  </si>
  <si>
    <t>Lots of sticky clay.</t>
  </si>
  <si>
    <t>Very fine, silt,  &amp; clay.  No Shells</t>
  </si>
  <si>
    <t>Very fine, silt &amp; clay.  No shells.</t>
  </si>
  <si>
    <t>Very fine &amp; silts.</t>
  </si>
  <si>
    <t>Very Fine</t>
  </si>
  <si>
    <t>2.5 Y 5/3 Light Olive Brown</t>
  </si>
  <si>
    <t>Fine, very fine, and silt.</t>
  </si>
  <si>
    <t>5Y 5/3 Olive</t>
  </si>
  <si>
    <t>Fine, very fine &amp; silt.</t>
  </si>
  <si>
    <t>Fine, very fine and silt.  No shells.</t>
  </si>
  <si>
    <t>Very fine and silt.</t>
  </si>
  <si>
    <t>Lots of organics.  Fine, very fine.  Well sorted.</t>
  </si>
  <si>
    <t>Fine &amp; very fine.  Well sorted.</t>
  </si>
  <si>
    <t>Very fine</t>
  </si>
  <si>
    <t>7.5 7/1 Light Gray</t>
  </si>
  <si>
    <t>Dry Sample.  Very fine and silt.  When wet like mud.</t>
  </si>
  <si>
    <t>2.5 3/1 Dark Reddish Gray</t>
  </si>
  <si>
    <t>Dry Sample. Very fine, very well sorted.</t>
  </si>
  <si>
    <t>10YR Dark Yellowish Brown</t>
  </si>
  <si>
    <t>10 YR 3/3 Dark Brown</t>
  </si>
  <si>
    <t>brown sandy soil with little to no clay content and no organics.</t>
  </si>
  <si>
    <t>brown sandy soil mixed withsmall amounts of clay</t>
  </si>
  <si>
    <t>dark sandy soil mixed with small amounts of clay</t>
  </si>
  <si>
    <t xml:space="preserve">dark coarser grained sandy soil mixed </t>
  </si>
  <si>
    <t>Dry green/brown clumpy soil mixed with clay and organics</t>
  </si>
  <si>
    <t>5Y 4/4</t>
  </si>
  <si>
    <t>Small sample size, Coarse grained sandy soil with modersate organics.</t>
  </si>
  <si>
    <t>Coarse grained sandy soil with few organics.</t>
  </si>
  <si>
    <t>finer grained sandy soil, contains some clay and organics.</t>
  </si>
  <si>
    <t>5Y 5/4</t>
  </si>
  <si>
    <t>finer grained sandy soil with moderate clay content and organics.</t>
  </si>
  <si>
    <t>5Y 5/3</t>
  </si>
  <si>
    <t>finer grained sandy soil with moderate organics. (green tint)</t>
  </si>
  <si>
    <t>2.5Y 4/4</t>
  </si>
  <si>
    <t>finer grained sandy soil with few organics.</t>
  </si>
  <si>
    <t>fine grained sandy soil with significant clay content and organics.</t>
  </si>
  <si>
    <t>finer grained sandy soil with minimal clay content and organics.</t>
  </si>
  <si>
    <t>fine grained sandy soil with minimal clay content and organics.</t>
  </si>
  <si>
    <t>5Y 5/2</t>
  </si>
  <si>
    <t>fine grained sandy soil with minimal clay content and few to no organics.</t>
  </si>
  <si>
    <t>5Y 6/2</t>
  </si>
  <si>
    <t>fine grained sandy soil with minimal clay content and few organics.</t>
  </si>
  <si>
    <t>fine grained sandy soil with moderate clumps of clay and few organics.</t>
  </si>
  <si>
    <t>10YR 5/2</t>
  </si>
  <si>
    <t>10YR 6/2</t>
  </si>
  <si>
    <t>2.5Y 6/4</t>
  </si>
  <si>
    <t>2.5Y 5/3</t>
  </si>
  <si>
    <t>fine grained sandy soil with moderate clay content and few to no organics.</t>
  </si>
  <si>
    <t>Well sorted, fine, very fine &amp; silt.</t>
  </si>
  <si>
    <t>0-5% clay</t>
  </si>
  <si>
    <t>5-10% clay</t>
  </si>
  <si>
    <t>10-100% clay</t>
  </si>
  <si>
    <t>Fine &amp; very fine with shell fragments</t>
  </si>
  <si>
    <t>5Y3/2 Dark Olive Gray</t>
  </si>
  <si>
    <t>Fine and very fine sand with shell fragments.</t>
  </si>
  <si>
    <t>Fine, very fine &amp; silt.  Shell Fragments.</t>
  </si>
  <si>
    <t>Fine very fine &amp; silt.  Shell fragments.</t>
  </si>
  <si>
    <t>Fine &amp; very fine, silt and clay.  Lots of shell frags.</t>
  </si>
  <si>
    <t>Fine, very fine, silt and some clay.  Shell frags.  Some chalky white.</t>
  </si>
  <si>
    <t>Fine, very fine, silt, and some clay.  Shell frags.  Some White Chalky.</t>
  </si>
  <si>
    <t>Very fine &amp; silt.  Well sorted.</t>
  </si>
  <si>
    <t>5Y 3/2 Dark Olive Brown</t>
  </si>
  <si>
    <t>Very fine , silt  &amp; clay.</t>
  </si>
  <si>
    <t>Very fine &amp; silt, well sorted.</t>
  </si>
  <si>
    <t>5Y 3/2 Dark Olive Gray</t>
  </si>
  <si>
    <t>Very fine and silt, clay.  Well sorted.</t>
  </si>
  <si>
    <t>Very fine and silt.  Well sorted.</t>
  </si>
  <si>
    <t>2.5Y 4/3 Olive Brown</t>
  </si>
  <si>
    <t>Fine, very fine &amp; clay.</t>
  </si>
  <si>
    <t>2.5Y 4/4 Olive Brown</t>
  </si>
  <si>
    <t>Medium and fine sand.  Well sorted.</t>
  </si>
  <si>
    <t>Medium sand very well sorted.</t>
  </si>
  <si>
    <t>5Y 7/2 Ligth Gray</t>
  </si>
  <si>
    <t>Fine , very fine and silt.</t>
  </si>
  <si>
    <t>5Y 8/1 White</t>
  </si>
  <si>
    <t>Fine and very fine well sorted.</t>
  </si>
  <si>
    <t>5Y 6/2 Olive Gray</t>
  </si>
  <si>
    <t>Fine and very fine sand.</t>
  </si>
  <si>
    <t>Very fine sand, lots of silt and clay.  Well sorted.</t>
  </si>
  <si>
    <t>Lots of silt and clay, very well sorted.</t>
  </si>
  <si>
    <t>Very fine  &amp; silt.</t>
  </si>
  <si>
    <t>Lots of clay &amp; silt.</t>
  </si>
  <si>
    <t>Very fine sand, mostly silt and clay.  Very well sorted.</t>
  </si>
  <si>
    <t>Very fine sand, silt &amp; clay.  Very well sorted.</t>
  </si>
  <si>
    <t>Bulk is 50% shells, other mostly clay.</t>
  </si>
  <si>
    <t>Bulk 50% shells other clay mostly.</t>
  </si>
  <si>
    <t>Very fine sand, silt and clay.</t>
  </si>
  <si>
    <t>Very fine sand, silt and clay.  Some shell frags.</t>
  </si>
  <si>
    <t>Medium sand, fine sand very fine sand, silt and clay.  Not well sorted.</t>
  </si>
  <si>
    <t>No shells.  Fine sand.</t>
  </si>
  <si>
    <t>2.5 4/2 Dark Grayish Brown</t>
  </si>
  <si>
    <t>2.5Y 7/2 Light Gray</t>
  </si>
  <si>
    <t>Mostly fine and medium sand.</t>
  </si>
  <si>
    <t>Medium coarse &amp; fine sand.</t>
  </si>
  <si>
    <t>Fine and very fine sand.  Well sorted.</t>
  </si>
  <si>
    <t>Fine and very fine sand well sorted.</t>
  </si>
  <si>
    <t>Fine sand well sorted.</t>
  </si>
  <si>
    <t>Fine sand, very fine sand and silt.</t>
  </si>
  <si>
    <t>2.5Y 7/1 Light Gray</t>
  </si>
  <si>
    <t>Fine &amp; very fine sand</t>
  </si>
  <si>
    <t>Medium sand, fine sand &amp; very fine sand.</t>
  </si>
  <si>
    <t>2.5 Y 6/2 Light Brownish Gray</t>
  </si>
  <si>
    <t>Fine &amp; very fine sand.</t>
  </si>
  <si>
    <t>Medium sand, fine sand and very fine sand.</t>
  </si>
  <si>
    <t>Medium and fine grained sand.  Well sorted.</t>
  </si>
  <si>
    <t>Medium sand, fine sand, &amp; very fine sand.</t>
  </si>
  <si>
    <t>Medium sand, and fine sand.</t>
  </si>
  <si>
    <t>Medium sand well sorted.</t>
  </si>
  <si>
    <t>Medium fine sand well sorted.</t>
  </si>
  <si>
    <t>5Y 7/1 Light Gray</t>
  </si>
  <si>
    <t>5Y 6/2 Light Gray</t>
  </si>
  <si>
    <t>Medum sand, fine sand, very fine sand.  Well sorted.</t>
  </si>
  <si>
    <t>10YR 5/2 Grayish Brown</t>
  </si>
  <si>
    <t>Fine and very fine sand, well sorted.</t>
  </si>
  <si>
    <t>Medium fine sand, fine sand, and very fine sand well sored.</t>
  </si>
  <si>
    <t>Fine, very fine and silt well sorted.</t>
  </si>
  <si>
    <t>Fine &amp; very fine sand, well sorted.</t>
  </si>
  <si>
    <t>Fine &amp; Very Fine, Well Sorted.</t>
  </si>
  <si>
    <t>Fine grained with organics and shells.</t>
  </si>
  <si>
    <t>Sandy soil with few organics</t>
  </si>
  <si>
    <t>Dark rich soil mixed with fine sand.</t>
  </si>
  <si>
    <t>Dark brown sand mixed with fine sand.</t>
  </si>
  <si>
    <t>Clumpy soil and clay</t>
  </si>
  <si>
    <t>10YR 7/2   10YR 2/2</t>
  </si>
  <si>
    <t xml:space="preserve">Light Brown Clumpy sand/clay </t>
  </si>
  <si>
    <t>Medium fine sand well sorted</t>
  </si>
  <si>
    <t>5Y7/2 Light Gray</t>
  </si>
  <si>
    <t>-</t>
  </si>
  <si>
    <t>no slug test</t>
  </si>
  <si>
    <t>Grain size estimates of 
hydraulic conductivity (ft/day)</t>
  </si>
  <si>
    <t>Equivalent horizontal 
hydraulic conductivity (ft/day)</t>
  </si>
  <si>
    <t>%Clay</t>
  </si>
  <si>
    <t>%Silt</t>
  </si>
  <si>
    <t>%Sand</t>
  </si>
  <si>
    <t>Order of magnitude difference from slug test</t>
  </si>
  <si>
    <t>Description of Sediment (visual)</t>
  </si>
  <si>
    <t>Munsell Color</t>
  </si>
  <si>
    <t>not recorded</t>
  </si>
  <si>
    <t>Fine and very fine</t>
  </si>
  <si>
    <t>2.52Y 8/2 Pale Yellow</t>
  </si>
  <si>
    <t>Medium &amp; Fine Sand</t>
  </si>
  <si>
    <t>Medium, fine very fine and some clay.</t>
  </si>
  <si>
    <t>2.5 7/3 Pale Yellow</t>
  </si>
  <si>
    <t>2.5Y 6/3 Light Yellowish Brown</t>
  </si>
  <si>
    <t>Medium and fine sand.</t>
  </si>
  <si>
    <t>Medium &amp; fine sand.</t>
  </si>
  <si>
    <t>2.5Y 6/2 Light Brownish Gray</t>
  </si>
  <si>
    <t>Not recorded</t>
  </si>
  <si>
    <t>Equivalent K that most closely matches that from slug test</t>
  </si>
  <si>
    <t>N.A</t>
  </si>
  <si>
    <t>Total</t>
  </si>
  <si>
    <t># of times equivalent K is within specified order of magnitude of slug test.</t>
  </si>
  <si>
    <t>%of time equivalent K is within specified order of magnitude of slug test.</t>
  </si>
  <si>
    <t>Order of mag</t>
  </si>
  <si>
    <t>Only provided here for samples that correspond to slug test intervals.</t>
  </si>
  <si>
    <t>indicates formula was not appropriate for the given sample. i.e. % fines outside of optimal range for formula.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</si>
</sst>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"/>
    <numFmt numFmtId="165" formatCode="0.00000E+00"/>
    <numFmt numFmtId="166" formatCode="0.0000E+00"/>
    <numFmt numFmtId="167" formatCode="0.000E+00"/>
    <numFmt numFmtId="168" formatCode="0.0E+00"/>
    <numFmt numFmtId="169" formatCode="0.E+00"/>
    <numFmt numFmtId="170" formatCode="00000"/>
    <numFmt numFmtId="171" formatCode="0.0"/>
    <numFmt numFmtId="172" formatCode="0.000"/>
    <numFmt numFmtId="173" formatCode="0.0000"/>
    <numFmt numFmtId="174" formatCode="0.00000"/>
    <numFmt numFmtId="175" formatCode="0.000000"/>
  </numFmts>
  <fonts count="2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1" fontId="0" fillId="22" borderId="15" xfId="0" applyNumberFormat="1" applyFill="1" applyBorder="1" applyAlignment="1">
      <alignment horizontal="center" vertical="center"/>
    </xf>
    <xf numFmtId="169" fontId="0" fillId="0" borderId="15" xfId="0" applyNumberFormat="1" applyBorder="1" applyAlignment="1">
      <alignment horizontal="center" vertical="center"/>
    </xf>
    <xf numFmtId="1" fontId="0" fillId="7" borderId="15" xfId="0" applyNumberFormat="1" applyFill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69" fontId="0" fillId="0" borderId="15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8" borderId="15" xfId="0" applyNumberFormat="1" applyFill="1" applyBorder="1" applyAlignment="1">
      <alignment horizontal="center" vertical="center"/>
    </xf>
    <xf numFmtId="1" fontId="0" fillId="0" borderId="15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24" borderId="15" xfId="0" applyFill="1" applyBorder="1" applyAlignment="1">
      <alignment/>
    </xf>
    <xf numFmtId="0" fontId="0" fillId="8" borderId="15" xfId="0" applyFill="1" applyBorder="1" applyAlignment="1">
      <alignment/>
    </xf>
    <xf numFmtId="0" fontId="0" fillId="7" borderId="15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" fontId="0" fillId="22" borderId="11" xfId="0" applyNumberFormat="1" applyFill="1" applyBorder="1" applyAlignment="1">
      <alignment horizontal="center" vertical="center"/>
    </xf>
    <xf numFmtId="169" fontId="0" fillId="0" borderId="11" xfId="0" applyNumberFormat="1" applyBorder="1" applyAlignment="1">
      <alignment horizontal="center" vertical="center"/>
    </xf>
    <xf numFmtId="1" fontId="0" fillId="7" borderId="11" xfId="0" applyNumberFormat="1" applyFill="1" applyBorder="1" applyAlignment="1">
      <alignment horizontal="center" vertical="center"/>
    </xf>
    <xf numFmtId="1" fontId="0" fillId="22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1" fontId="0" fillId="22" borderId="16" xfId="0" applyNumberFormat="1" applyFill="1" applyBorder="1" applyAlignment="1">
      <alignment horizontal="center" vertical="center"/>
    </xf>
    <xf numFmtId="1" fontId="0" fillId="22" borderId="17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169" fontId="0" fillId="0" borderId="17" xfId="0" applyNumberFormat="1" applyBorder="1" applyAlignment="1">
      <alignment horizontal="center" vertical="center"/>
    </xf>
    <xf numFmtId="169" fontId="0" fillId="0" borderId="16" xfId="0" applyNumberFormat="1" applyBorder="1" applyAlignment="1">
      <alignment horizontal="center" vertical="center"/>
    </xf>
    <xf numFmtId="1" fontId="0" fillId="7" borderId="16" xfId="0" applyNumberFormat="1" applyFill="1" applyBorder="1" applyAlignment="1">
      <alignment horizontal="center" vertical="center"/>
    </xf>
    <xf numFmtId="1" fontId="0" fillId="7" borderId="17" xfId="0" applyNumberFormat="1" applyFill="1" applyBorder="1" applyAlignment="1">
      <alignment horizontal="center" vertical="center"/>
    </xf>
    <xf numFmtId="169" fontId="0" fillId="0" borderId="16" xfId="0" applyNumberFormat="1" applyFill="1" applyBorder="1" applyAlignment="1">
      <alignment horizontal="center" vertical="center"/>
    </xf>
    <xf numFmtId="169" fontId="0" fillId="0" borderId="17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1" fontId="0" fillId="0" borderId="17" xfId="0" applyNumberFormat="1" applyFont="1" applyBorder="1" applyAlignment="1">
      <alignment horizontal="center" vertical="center"/>
    </xf>
    <xf numFmtId="1" fontId="0" fillId="8" borderId="16" xfId="0" applyNumberFormat="1" applyFill="1" applyBorder="1" applyAlignment="1">
      <alignment horizontal="center" vertical="center"/>
    </xf>
    <xf numFmtId="1" fontId="0" fillId="8" borderId="17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20" xfId="0" applyNumberForma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/>
    </xf>
    <xf numFmtId="1" fontId="0" fillId="22" borderId="15" xfId="0" applyNumberFormat="1" applyFill="1" applyBorder="1" applyAlignment="1">
      <alignment horizontal="center"/>
    </xf>
    <xf numFmtId="1" fontId="0" fillId="22" borderId="17" xfId="0" applyNumberForma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1" fontId="0" fillId="0" borderId="26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" fontId="0" fillId="0" borderId="26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69" fontId="0" fillId="0" borderId="31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69" fontId="0" fillId="0" borderId="26" xfId="0" applyNumberFormat="1" applyBorder="1" applyAlignment="1">
      <alignment horizontal="center" vertical="center"/>
    </xf>
    <xf numFmtId="169" fontId="0" fillId="0" borderId="18" xfId="0" applyNumberFormat="1" applyBorder="1" applyAlignment="1">
      <alignment horizontal="center" vertical="center"/>
    </xf>
    <xf numFmtId="169" fontId="0" fillId="0" borderId="29" xfId="0" applyNumberFormat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1" fontId="0" fillId="0" borderId="34" xfId="0" applyNumberForma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169" fontId="0" fillId="0" borderId="26" xfId="0" applyNumberFormat="1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 vertical="center"/>
    </xf>
    <xf numFmtId="169" fontId="0" fillId="0" borderId="29" xfId="0" applyNumberFormat="1" applyFill="1" applyBorder="1" applyAlignment="1">
      <alignment horizontal="center" vertical="center"/>
    </xf>
    <xf numFmtId="1" fontId="0" fillId="0" borderId="30" xfId="0" applyNumberFormat="1" applyFill="1" applyBorder="1" applyAlignment="1">
      <alignment horizontal="center" vertical="center"/>
    </xf>
    <xf numFmtId="169" fontId="0" fillId="0" borderId="31" xfId="0" applyNumberFormat="1" applyFill="1" applyBorder="1" applyAlignment="1">
      <alignment horizontal="center" vertical="center"/>
    </xf>
    <xf numFmtId="1" fontId="0" fillId="0" borderId="32" xfId="0" applyNumberFormat="1" applyFill="1" applyBorder="1" applyAlignment="1">
      <alignment horizontal="center" vertical="center"/>
    </xf>
    <xf numFmtId="169" fontId="0" fillId="0" borderId="30" xfId="0" applyNumberFormat="1" applyBorder="1" applyAlignment="1">
      <alignment horizontal="center" vertical="center"/>
    </xf>
    <xf numFmtId="169" fontId="0" fillId="0" borderId="32" xfId="0" applyNumberFormat="1" applyBorder="1" applyAlignment="1">
      <alignment horizontal="center" vertical="center"/>
    </xf>
    <xf numFmtId="1" fontId="0" fillId="0" borderId="31" xfId="0" applyNumberFormat="1" applyFon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35" xfId="0" applyNumberFormat="1" applyBorder="1" applyAlignment="1">
      <alignment horizontal="center" vertical="center"/>
    </xf>
    <xf numFmtId="1" fontId="0" fillId="0" borderId="33" xfId="0" applyNumberFormat="1" applyBorder="1" applyAlignment="1">
      <alignment/>
    </xf>
    <xf numFmtId="1" fontId="0" fillId="0" borderId="34" xfId="0" applyNumberFormat="1" applyBorder="1" applyAlignment="1">
      <alignment/>
    </xf>
    <xf numFmtId="1" fontId="0" fillId="0" borderId="29" xfId="0" applyNumberFormat="1" applyBorder="1" applyAlignment="1">
      <alignment/>
    </xf>
    <xf numFmtId="1" fontId="0" fillId="0" borderId="30" xfId="0" applyNumberFormat="1" applyBorder="1" applyAlignment="1">
      <alignment/>
    </xf>
    <xf numFmtId="1" fontId="0" fillId="0" borderId="26" xfId="0" applyNumberFormat="1" applyFill="1" applyBorder="1" applyAlignment="1">
      <alignment horizontal="center" vertical="center"/>
    </xf>
    <xf numFmtId="1" fontId="0" fillId="0" borderId="31" xfId="0" applyNumberForma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22" borderId="26" xfId="0" applyNumberFormat="1" applyFill="1" applyBorder="1" applyAlignment="1">
      <alignment horizontal="center" vertical="center"/>
    </xf>
    <xf numFmtId="1" fontId="0" fillId="22" borderId="18" xfId="0" applyNumberFormat="1" applyFill="1" applyBorder="1" applyAlignment="1">
      <alignment horizontal="center" vertical="center"/>
    </xf>
    <xf numFmtId="1" fontId="0" fillId="22" borderId="29" xfId="0" applyNumberFormat="1" applyFill="1" applyBorder="1" applyAlignment="1">
      <alignment horizontal="center" vertical="center"/>
    </xf>
    <xf numFmtId="1" fontId="0" fillId="22" borderId="30" xfId="0" applyNumberFormat="1" applyFill="1" applyBorder="1" applyAlignment="1">
      <alignment horizontal="center" vertical="center"/>
    </xf>
    <xf numFmtId="1" fontId="0" fillId="22" borderId="31" xfId="0" applyNumberFormat="1" applyFill="1" applyBorder="1" applyAlignment="1">
      <alignment horizontal="center" vertical="center"/>
    </xf>
    <xf numFmtId="1" fontId="0" fillId="22" borderId="32" xfId="0" applyNumberFormat="1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1" fontId="0" fillId="7" borderId="18" xfId="0" applyNumberFormat="1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1" fontId="0" fillId="7" borderId="30" xfId="0" applyNumberFormat="1" applyFill="1" applyBorder="1" applyAlignment="1">
      <alignment horizontal="center" vertical="center"/>
    </xf>
    <xf numFmtId="1" fontId="0" fillId="7" borderId="10" xfId="0" applyNumberFormat="1" applyFill="1" applyBorder="1" applyAlignment="1">
      <alignment horizontal="center" vertical="center"/>
    </xf>
    <xf numFmtId="1" fontId="0" fillId="7" borderId="12" xfId="0" applyNumberFormat="1" applyFill="1" applyBorder="1" applyAlignment="1">
      <alignment horizontal="center" vertical="center"/>
    </xf>
    <xf numFmtId="1" fontId="0" fillId="22" borderId="33" xfId="0" applyNumberFormat="1" applyFill="1" applyBorder="1" applyAlignment="1">
      <alignment horizontal="center" vertical="center"/>
    </xf>
    <xf numFmtId="1" fontId="0" fillId="22" borderId="34" xfId="0" applyNumberFormat="1" applyFill="1" applyBorder="1" applyAlignment="1">
      <alignment horizontal="center" vertical="center"/>
    </xf>
    <xf numFmtId="1" fontId="0" fillId="7" borderId="31" xfId="0" applyNumberFormat="1" applyFill="1" applyBorder="1" applyAlignment="1">
      <alignment horizontal="center" vertical="center"/>
    </xf>
    <xf numFmtId="1" fontId="0" fillId="7" borderId="32" xfId="0" applyNumberFormat="1" applyFill="1" applyBorder="1" applyAlignment="1">
      <alignment horizontal="center" vertical="center"/>
    </xf>
    <xf numFmtId="1" fontId="0" fillId="22" borderId="10" xfId="0" applyNumberFormat="1" applyFill="1" applyBorder="1" applyAlignment="1">
      <alignment horizontal="center" vertical="center"/>
    </xf>
    <xf numFmtId="1" fontId="0" fillId="22" borderId="12" xfId="0" applyNumberFormat="1" applyFill="1" applyBorder="1" applyAlignment="1">
      <alignment horizontal="center" vertical="center"/>
    </xf>
    <xf numFmtId="1" fontId="0" fillId="0" borderId="29" xfId="0" applyNumberFormat="1" applyFill="1" applyBorder="1" applyAlignment="1">
      <alignment horizontal="center" vertical="center"/>
    </xf>
    <xf numFmtId="1" fontId="0" fillId="8" borderId="26" xfId="0" applyNumberFormat="1" applyFill="1" applyBorder="1" applyAlignment="1">
      <alignment horizontal="center" vertical="center"/>
    </xf>
    <xf numFmtId="1" fontId="0" fillId="8" borderId="18" xfId="0" applyNumberFormat="1" applyFill="1" applyBorder="1" applyAlignment="1">
      <alignment horizontal="center" vertical="center"/>
    </xf>
    <xf numFmtId="1" fontId="0" fillId="8" borderId="29" xfId="0" applyNumberFormat="1" applyFill="1" applyBorder="1" applyAlignment="1">
      <alignment horizontal="center" vertical="center"/>
    </xf>
    <xf numFmtId="1" fontId="0" fillId="8" borderId="30" xfId="0" applyNumberFormat="1" applyFill="1" applyBorder="1" applyAlignment="1">
      <alignment horizontal="center" vertical="center"/>
    </xf>
    <xf numFmtId="1" fontId="0" fillId="8" borderId="31" xfId="0" applyNumberFormat="1" applyFill="1" applyBorder="1" applyAlignment="1">
      <alignment horizontal="center" vertical="center"/>
    </xf>
    <xf numFmtId="1" fontId="0" fillId="8" borderId="32" xfId="0" applyNumberFormat="1" applyFill="1" applyBorder="1" applyAlignment="1">
      <alignment horizontal="center" vertical="center"/>
    </xf>
    <xf numFmtId="1" fontId="0" fillId="22" borderId="29" xfId="0" applyNumberFormat="1" applyFill="1" applyBorder="1" applyAlignment="1">
      <alignment horizontal="center"/>
    </xf>
    <xf numFmtId="1" fontId="0" fillId="22" borderId="31" xfId="0" applyNumberFormat="1" applyFill="1" applyBorder="1" applyAlignment="1">
      <alignment horizontal="center"/>
    </xf>
    <xf numFmtId="0" fontId="0" fillId="0" borderId="36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1" fontId="0" fillId="0" borderId="19" xfId="0" applyNumberFormat="1" applyFill="1" applyBorder="1" applyAlignment="1">
      <alignment horizontal="center" vertical="center"/>
    </xf>
    <xf numFmtId="1" fontId="0" fillId="0" borderId="35" xfId="0" applyNumberFormat="1" applyFill="1" applyBorder="1" applyAlignment="1">
      <alignment horizontal="center" vertical="center"/>
    </xf>
    <xf numFmtId="0" fontId="0" fillId="0" borderId="38" xfId="0" applyBorder="1" applyAlignment="1">
      <alignment/>
    </xf>
    <xf numFmtId="1" fontId="0" fillId="0" borderId="39" xfId="0" applyNumberFormat="1" applyFont="1" applyFill="1" applyBorder="1" applyAlignment="1">
      <alignment horizontal="center"/>
    </xf>
    <xf numFmtId="0" fontId="0" fillId="0" borderId="38" xfId="0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1" xfId="0" applyFill="1" applyBorder="1" applyAlignment="1">
      <alignment/>
    </xf>
    <xf numFmtId="0" fontId="0" fillId="0" borderId="42" xfId="0" applyBorder="1" applyAlignment="1">
      <alignment/>
    </xf>
    <xf numFmtId="0" fontId="0" fillId="0" borderId="40" xfId="0" applyBorder="1" applyAlignment="1">
      <alignment/>
    </xf>
    <xf numFmtId="0" fontId="0" fillId="0" borderId="44" xfId="0" applyBorder="1" applyAlignment="1">
      <alignment/>
    </xf>
    <xf numFmtId="0" fontId="0" fillId="0" borderId="3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0" xfId="0" applyFont="1" applyFill="1" applyBorder="1" applyAlignment="1">
      <alignment/>
    </xf>
    <xf numFmtId="1" fontId="0" fillId="22" borderId="21" xfId="0" applyNumberFormat="1" applyFill="1" applyBorder="1" applyAlignment="1">
      <alignment horizontal="center" vertical="center"/>
    </xf>
    <xf numFmtId="1" fontId="0" fillId="22" borderId="22" xfId="0" applyNumberFormat="1" applyFill="1" applyBorder="1" applyAlignment="1">
      <alignment horizontal="center" vertical="center"/>
    </xf>
    <xf numFmtId="1" fontId="0" fillId="22" borderId="22" xfId="0" applyNumberFormat="1" applyFill="1" applyBorder="1" applyAlignment="1">
      <alignment horizontal="center"/>
    </xf>
    <xf numFmtId="1" fontId="0" fillId="22" borderId="23" xfId="0" applyNumberFormat="1" applyFill="1" applyBorder="1" applyAlignment="1">
      <alignment horizont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47" xfId="0" applyFont="1" applyFill="1" applyBorder="1" applyAlignment="1">
      <alignment/>
    </xf>
    <xf numFmtId="0" fontId="0" fillId="0" borderId="48" xfId="0" applyFill="1" applyBorder="1" applyAlignment="1">
      <alignment/>
    </xf>
    <xf numFmtId="0" fontId="0" fillId="4" borderId="15" xfId="0" applyFill="1" applyBorder="1" applyAlignment="1">
      <alignment/>
    </xf>
    <xf numFmtId="0" fontId="0" fillId="0" borderId="47" xfId="0" applyBorder="1" applyAlignment="1">
      <alignment/>
    </xf>
    <xf numFmtId="0" fontId="0" fillId="0" borderId="22" xfId="0" applyBorder="1" applyAlignment="1">
      <alignment horizontal="right"/>
    </xf>
    <xf numFmtId="1" fontId="0" fillId="0" borderId="26" xfId="0" applyNumberForma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4" borderId="26" xfId="0" applyNumberFormat="1" applyFill="1" applyBorder="1" applyAlignment="1">
      <alignment horizontal="center" vertical="center"/>
    </xf>
    <xf numFmtId="1" fontId="0" fillId="4" borderId="29" xfId="0" applyNumberFormat="1" applyFill="1" applyBorder="1" applyAlignment="1">
      <alignment horizontal="center" vertical="center"/>
    </xf>
    <xf numFmtId="1" fontId="0" fillId="4" borderId="31" xfId="0" applyNumberForma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0" fillId="0" borderId="18" xfId="0" applyNumberFormat="1" applyBorder="1" applyAlignment="1" quotePrefix="1">
      <alignment horizontal="center" vertical="center"/>
    </xf>
    <xf numFmtId="1" fontId="0" fillId="0" borderId="16" xfId="0" applyNumberFormat="1" applyBorder="1" applyAlignment="1" quotePrefix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0" xfId="0" applyNumberFormat="1" applyFill="1" applyBorder="1" applyAlignment="1">
      <alignment horizontal="center" vertical="center"/>
    </xf>
    <xf numFmtId="1" fontId="0" fillId="0" borderId="32" xfId="0" applyNumberFormat="1" applyFill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" fontId="0" fillId="0" borderId="26" xfId="0" applyNumberFormat="1" applyFill="1" applyBorder="1" applyAlignment="1">
      <alignment horizontal="center" vertical="center"/>
    </xf>
    <xf numFmtId="1" fontId="0" fillId="0" borderId="29" xfId="0" applyNumberFormat="1" applyFill="1" applyBorder="1" applyAlignment="1">
      <alignment horizontal="center" vertical="center"/>
    </xf>
    <xf numFmtId="1" fontId="0" fillId="0" borderId="31" xfId="0" applyNumberForma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 vertical="center"/>
    </xf>
    <xf numFmtId="0" fontId="0" fillId="0" borderId="49" xfId="0" applyBorder="1" applyAlignment="1">
      <alignment horizontal="center" shrinkToFit="1"/>
    </xf>
    <xf numFmtId="0" fontId="0" fillId="0" borderId="50" xfId="0" applyBorder="1" applyAlignment="1">
      <alignment horizontal="center" shrinkToFit="1"/>
    </xf>
    <xf numFmtId="0" fontId="0" fillId="0" borderId="47" xfId="0" applyBorder="1" applyAlignment="1">
      <alignment horizontal="center" shrinkToFit="1"/>
    </xf>
    <xf numFmtId="1" fontId="0" fillId="0" borderId="18" xfId="0" applyNumberForma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1" fontId="0" fillId="0" borderId="18" xfId="0" applyNumberFormat="1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2" xfId="0" applyBorder="1" applyAlignment="1">
      <alignment vertical="center"/>
    </xf>
    <xf numFmtId="1" fontId="0" fillId="0" borderId="26" xfId="0" applyNumberFormat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1" fontId="0" fillId="0" borderId="16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wrapText="1"/>
    </xf>
    <xf numFmtId="1" fontId="1" fillId="0" borderId="16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wrapText="1"/>
    </xf>
    <xf numFmtId="0" fontId="0" fillId="0" borderId="30" xfId="0" applyBorder="1" applyAlignment="1">
      <alignment/>
    </xf>
    <xf numFmtId="0" fontId="1" fillId="0" borderId="26" xfId="0" applyFont="1" applyBorder="1" applyAlignment="1">
      <alignment horizontal="center" wrapText="1"/>
    </xf>
    <xf numFmtId="0" fontId="0" fillId="0" borderId="29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169" fontId="0" fillId="0" borderId="16" xfId="0" applyNumberFormat="1" applyBorder="1" applyAlignment="1">
      <alignment horizontal="center" vertical="center"/>
    </xf>
    <xf numFmtId="169" fontId="0" fillId="0" borderId="15" xfId="0" applyNumberFormat="1" applyBorder="1" applyAlignment="1">
      <alignment horizontal="center" vertical="center"/>
    </xf>
    <xf numFmtId="169" fontId="0" fillId="0" borderId="17" xfId="0" applyNumberFormat="1" applyBorder="1" applyAlignment="1">
      <alignment horizontal="center" vertical="center"/>
    </xf>
    <xf numFmtId="1" fontId="0" fillId="4" borderId="16" xfId="0" applyNumberFormat="1" applyFill="1" applyBorder="1" applyAlignment="1">
      <alignment horizontal="center" vertical="center"/>
    </xf>
    <xf numFmtId="1" fontId="0" fillId="4" borderId="15" xfId="0" applyNumberFormat="1" applyFill="1" applyBorder="1" applyAlignment="1">
      <alignment horizontal="center" vertical="center"/>
    </xf>
    <xf numFmtId="1" fontId="0" fillId="4" borderId="17" xfId="0" applyNumberFormat="1" applyFill="1" applyBorder="1" applyAlignment="1">
      <alignment horizontal="center" vertical="center"/>
    </xf>
    <xf numFmtId="169" fontId="0" fillId="4" borderId="16" xfId="0" applyNumberFormat="1" applyFill="1" applyBorder="1" applyAlignment="1">
      <alignment horizontal="center" vertical="center"/>
    </xf>
    <xf numFmtId="169" fontId="0" fillId="4" borderId="15" xfId="0" applyNumberFormat="1" applyFill="1" applyBorder="1" applyAlignment="1">
      <alignment horizontal="center" vertical="center"/>
    </xf>
    <xf numFmtId="169" fontId="0" fillId="4" borderId="17" xfId="0" applyNumberFormat="1" applyFill="1" applyBorder="1" applyAlignment="1">
      <alignment horizontal="center" vertical="center"/>
    </xf>
    <xf numFmtId="169" fontId="0" fillId="0" borderId="16" xfId="0" applyNumberFormat="1" applyFill="1" applyBorder="1" applyAlignment="1">
      <alignment horizontal="center" vertical="center"/>
    </xf>
    <xf numFmtId="169" fontId="0" fillId="0" borderId="15" xfId="0" applyNumberFormat="1" applyFill="1" applyBorder="1" applyAlignment="1">
      <alignment horizontal="center" vertical="center"/>
    </xf>
    <xf numFmtId="169" fontId="0" fillId="0" borderId="17" xfId="0" applyNumberFormat="1" applyFill="1" applyBorder="1" applyAlignment="1">
      <alignment horizontal="center" vertical="center"/>
    </xf>
    <xf numFmtId="169" fontId="0" fillId="0" borderId="26" xfId="0" applyNumberFormat="1" applyFill="1" applyBorder="1" applyAlignment="1">
      <alignment horizontal="center" vertical="center"/>
    </xf>
    <xf numFmtId="169" fontId="0" fillId="0" borderId="29" xfId="0" applyNumberFormat="1" applyFill="1" applyBorder="1" applyAlignment="1">
      <alignment horizontal="center" vertical="center"/>
    </xf>
    <xf numFmtId="169" fontId="0" fillId="0" borderId="31" xfId="0" applyNumberForma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" fontId="0" fillId="4" borderId="18" xfId="0" applyNumberFormat="1" applyFill="1" applyBorder="1" applyAlignment="1">
      <alignment horizontal="center" vertical="center"/>
    </xf>
    <xf numFmtId="1" fontId="0" fillId="4" borderId="30" xfId="0" applyNumberFormat="1" applyFill="1" applyBorder="1" applyAlignment="1">
      <alignment horizontal="center" vertical="center"/>
    </xf>
    <xf numFmtId="1" fontId="0" fillId="4" borderId="32" xfId="0" applyNumberForma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169" fontId="0" fillId="0" borderId="26" xfId="0" applyNumberFormat="1" applyBorder="1" applyAlignment="1">
      <alignment horizontal="center" vertical="center"/>
    </xf>
    <xf numFmtId="169" fontId="0" fillId="0" borderId="29" xfId="0" applyNumberFormat="1" applyBorder="1" applyAlignment="1">
      <alignment horizontal="center" vertical="center"/>
    </xf>
    <xf numFmtId="169" fontId="0" fillId="0" borderId="31" xfId="0" applyNumberFormat="1" applyBorder="1" applyAlignment="1">
      <alignment horizontal="center" vertical="center"/>
    </xf>
    <xf numFmtId="169" fontId="0" fillId="0" borderId="18" xfId="0" applyNumberFormat="1" applyBorder="1" applyAlignment="1">
      <alignment horizontal="center" vertical="center"/>
    </xf>
    <xf numFmtId="169" fontId="0" fillId="0" borderId="30" xfId="0" applyNumberFormat="1" applyBorder="1" applyAlignment="1">
      <alignment horizontal="center" vertical="center"/>
    </xf>
    <xf numFmtId="169" fontId="0" fillId="0" borderId="32" xfId="0" applyNumberForma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0" fillId="0" borderId="54" xfId="0" applyBorder="1" applyAlignment="1">
      <alignment/>
    </xf>
    <xf numFmtId="0" fontId="0" fillId="0" borderId="1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1" fillId="0" borderId="0" xfId="0" applyFont="1" applyBorder="1" applyAlignment="1">
      <alignment horizont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4"/>
  <sheetViews>
    <sheetView tabSelected="1" zoomScale="70" zoomScaleNormal="70" zoomScalePageLayoutView="0" workbookViewId="0" topLeftCell="A1">
      <pane xSplit="1" ySplit="2" topLeftCell="N26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305" sqref="R305:W323"/>
    </sheetView>
  </sheetViews>
  <sheetFormatPr defaultColWidth="9.140625" defaultRowHeight="12.75"/>
  <cols>
    <col min="1" max="1" width="12.00390625" style="8" customWidth="1"/>
    <col min="2" max="2" width="11.7109375" style="8" customWidth="1"/>
    <col min="3" max="3" width="11.421875" style="84" bestFit="1" customWidth="1"/>
    <col min="4" max="4" width="9.28125" style="115" customWidth="1"/>
    <col min="5" max="7" width="9.28125" style="22" customWidth="1"/>
    <col min="8" max="8" width="9.28125" style="116" customWidth="1"/>
    <col min="9" max="9" width="14.57421875" style="122" customWidth="1"/>
    <col min="10" max="10" width="15.28125" style="123" customWidth="1"/>
    <col min="11" max="11" width="9.28125" style="115" customWidth="1"/>
    <col min="12" max="14" width="9.28125" style="22" customWidth="1"/>
    <col min="15" max="15" width="9.28125" style="116" customWidth="1"/>
    <col min="16" max="16" width="9.140625" style="122" customWidth="1"/>
    <col min="17" max="17" width="7.421875" style="8" customWidth="1"/>
    <col min="18" max="18" width="9.7109375" style="123" customWidth="1"/>
    <col min="19" max="19" width="11.140625" style="122" customWidth="1"/>
    <col min="20" max="22" width="11.140625" style="8" customWidth="1"/>
    <col min="23" max="23" width="11.140625" style="123" customWidth="1"/>
    <col min="24" max="24" width="92.421875" style="175" bestFit="1" customWidth="1"/>
    <col min="25" max="25" width="36.28125" style="175" bestFit="1" customWidth="1"/>
    <col min="26" max="26" width="9.140625" style="86" customWidth="1"/>
    <col min="27" max="16384" width="9.140625" style="8" customWidth="1"/>
  </cols>
  <sheetData>
    <row r="1" spans="1:25" ht="30" customHeight="1">
      <c r="A1" s="269" t="s">
        <v>7</v>
      </c>
      <c r="B1" s="269" t="s">
        <v>1</v>
      </c>
      <c r="C1" s="271" t="s">
        <v>0</v>
      </c>
      <c r="D1" s="261" t="s">
        <v>515</v>
      </c>
      <c r="E1" s="262"/>
      <c r="F1" s="262"/>
      <c r="G1" s="262"/>
      <c r="H1" s="263"/>
      <c r="I1" s="267" t="s">
        <v>12</v>
      </c>
      <c r="J1" s="265" t="s">
        <v>13</v>
      </c>
      <c r="K1" s="261" t="s">
        <v>516</v>
      </c>
      <c r="L1" s="262"/>
      <c r="M1" s="262"/>
      <c r="N1" s="262"/>
      <c r="O1" s="263"/>
      <c r="P1" s="124"/>
      <c r="Q1" s="125"/>
      <c r="R1" s="126"/>
      <c r="S1" s="214" t="s">
        <v>520</v>
      </c>
      <c r="T1" s="215"/>
      <c r="U1" s="215"/>
      <c r="V1" s="215"/>
      <c r="W1" s="216"/>
      <c r="X1" s="161"/>
      <c r="Y1" s="161"/>
    </row>
    <row r="2" spans="1:26" s="28" customFormat="1" ht="24.75" customHeight="1" thickBot="1">
      <c r="A2" s="270"/>
      <c r="B2" s="270"/>
      <c r="C2" s="272"/>
      <c r="D2" s="1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268"/>
      <c r="J2" s="266"/>
      <c r="K2" s="1" t="s">
        <v>2</v>
      </c>
      <c r="L2" s="2" t="s">
        <v>3</v>
      </c>
      <c r="M2" s="2" t="s">
        <v>4</v>
      </c>
      <c r="N2" s="2" t="s">
        <v>5</v>
      </c>
      <c r="O2" s="3" t="s">
        <v>6</v>
      </c>
      <c r="P2" s="127" t="s">
        <v>517</v>
      </c>
      <c r="Q2" s="27" t="s">
        <v>518</v>
      </c>
      <c r="R2" s="128" t="s">
        <v>519</v>
      </c>
      <c r="S2" s="1" t="s">
        <v>2</v>
      </c>
      <c r="T2" s="2" t="s">
        <v>3</v>
      </c>
      <c r="U2" s="2" t="s">
        <v>4</v>
      </c>
      <c r="V2" s="2" t="s">
        <v>5</v>
      </c>
      <c r="W2" s="3" t="s">
        <v>6</v>
      </c>
      <c r="X2" s="162" t="s">
        <v>521</v>
      </c>
      <c r="Y2" s="162" t="s">
        <v>522</v>
      </c>
      <c r="Z2" s="176"/>
    </row>
    <row r="3" spans="1:26" s="40" customFormat="1" ht="12.75">
      <c r="A3" s="264" t="s">
        <v>16</v>
      </c>
      <c r="B3" s="36" t="s">
        <v>116</v>
      </c>
      <c r="C3" s="72">
        <v>3</v>
      </c>
      <c r="D3" s="87">
        <v>19.117824075752683</v>
      </c>
      <c r="E3" s="38">
        <v>7.195149180320984</v>
      </c>
      <c r="F3" s="38">
        <v>12.41825398742489</v>
      </c>
      <c r="G3" s="38">
        <v>9.904373688500101</v>
      </c>
      <c r="H3" s="88">
        <v>9.332556728297762</v>
      </c>
      <c r="I3" s="264" t="s">
        <v>514</v>
      </c>
      <c r="J3" s="288" t="s">
        <v>514</v>
      </c>
      <c r="K3" s="229">
        <f>(D3*1.5+D4*1.5+D5*1.5+D6*1.5)/6</f>
        <v>15.177725816763497</v>
      </c>
      <c r="L3" s="226">
        <f>(E3*1.5+E4*1.5+E5*1.5+E6*1.5)/6</f>
        <v>5.8162837398823095</v>
      </c>
      <c r="M3" s="226">
        <f>(F3*1.5+F4*1.5+F5*1.5+F6*1.5)/6</f>
        <v>9.845543238967764</v>
      </c>
      <c r="N3" s="226">
        <f>(G3*1.5+G4*1.5+G5*1.5+G6*1.5)/6</f>
        <v>6.91408743291889</v>
      </c>
      <c r="O3" s="232">
        <f>(H3*1.5+H4*1.5+H5*1.5+H6*1.5)/6</f>
        <v>8.525968394314942</v>
      </c>
      <c r="P3" s="87">
        <v>1.1210762331837998</v>
      </c>
      <c r="Q3" s="38">
        <f aca="true" t="shared" si="0" ref="Q3:Q66">100-P3-R3</f>
        <v>5.347533632287124</v>
      </c>
      <c r="R3" s="88">
        <v>93.53139013452908</v>
      </c>
      <c r="S3" s="229" t="s">
        <v>514</v>
      </c>
      <c r="T3" s="226" t="s">
        <v>514</v>
      </c>
      <c r="U3" s="226" t="s">
        <v>514</v>
      </c>
      <c r="V3" s="226" t="s">
        <v>514</v>
      </c>
      <c r="W3" s="232" t="s">
        <v>514</v>
      </c>
      <c r="X3" s="163" t="s">
        <v>153</v>
      </c>
      <c r="Y3" s="163" t="s">
        <v>155</v>
      </c>
      <c r="Z3" s="177"/>
    </row>
    <row r="4" spans="1:26" s="13" customFormat="1" ht="12.75">
      <c r="A4" s="219"/>
      <c r="B4" s="9" t="s">
        <v>117</v>
      </c>
      <c r="C4" s="73">
        <v>4</v>
      </c>
      <c r="D4" s="89">
        <v>17.305564514722292</v>
      </c>
      <c r="E4" s="11">
        <v>6.529735706505862</v>
      </c>
      <c r="F4" s="11">
        <v>10.182505120812793</v>
      </c>
      <c r="G4" s="11">
        <v>6.2660752916406</v>
      </c>
      <c r="H4" s="90">
        <v>8.587703450135692</v>
      </c>
      <c r="I4" s="219"/>
      <c r="J4" s="210"/>
      <c r="K4" s="230"/>
      <c r="L4" s="227"/>
      <c r="M4" s="227"/>
      <c r="N4" s="227"/>
      <c r="O4" s="233"/>
      <c r="P4" s="89">
        <v>3.4391837670527092</v>
      </c>
      <c r="Q4" s="11">
        <f t="shared" si="0"/>
        <v>5.846612403989582</v>
      </c>
      <c r="R4" s="90">
        <v>90.71420382895771</v>
      </c>
      <c r="S4" s="219"/>
      <c r="T4" s="208"/>
      <c r="U4" s="208"/>
      <c r="V4" s="208"/>
      <c r="W4" s="210"/>
      <c r="X4" s="164" t="s">
        <v>154</v>
      </c>
      <c r="Y4" s="166" t="s">
        <v>155</v>
      </c>
      <c r="Z4" s="178"/>
    </row>
    <row r="5" spans="1:26" s="13" customFormat="1" ht="12.75">
      <c r="A5" s="219"/>
      <c r="B5" s="9" t="s">
        <v>118</v>
      </c>
      <c r="C5" s="73">
        <v>5</v>
      </c>
      <c r="D5" s="89">
        <v>9.722670132446114</v>
      </c>
      <c r="E5" s="11">
        <v>3.8557849752288993</v>
      </c>
      <c r="F5" s="11">
        <v>7.9890324042007075</v>
      </c>
      <c r="G5" s="11">
        <v>4.439764880842232</v>
      </c>
      <c r="H5" s="90">
        <v>7.476030075935693</v>
      </c>
      <c r="I5" s="219"/>
      <c r="J5" s="210"/>
      <c r="K5" s="230"/>
      <c r="L5" s="227"/>
      <c r="M5" s="227"/>
      <c r="N5" s="227"/>
      <c r="O5" s="233"/>
      <c r="P5" s="89">
        <v>5.18373459278881</v>
      </c>
      <c r="Q5" s="11">
        <f t="shared" si="0"/>
        <v>7.545213685059323</v>
      </c>
      <c r="R5" s="90">
        <v>87.27105172215187</v>
      </c>
      <c r="S5" s="219"/>
      <c r="T5" s="208"/>
      <c r="U5" s="208"/>
      <c r="V5" s="208"/>
      <c r="W5" s="210"/>
      <c r="X5" s="164" t="s">
        <v>156</v>
      </c>
      <c r="Y5" s="164" t="s">
        <v>157</v>
      </c>
      <c r="Z5" s="178"/>
    </row>
    <row r="6" spans="1:26" s="44" customFormat="1" ht="13.5" thickBot="1">
      <c r="A6" s="220"/>
      <c r="B6" s="41" t="s">
        <v>119</v>
      </c>
      <c r="C6" s="74">
        <v>6</v>
      </c>
      <c r="D6" s="91">
        <v>14.564844544132892</v>
      </c>
      <c r="E6" s="43">
        <v>5.684465097473491</v>
      </c>
      <c r="F6" s="43">
        <v>8.792381443432658</v>
      </c>
      <c r="G6" s="43">
        <v>7.0461358706926305</v>
      </c>
      <c r="H6" s="92">
        <v>8.70758332289062</v>
      </c>
      <c r="I6" s="220"/>
      <c r="J6" s="213"/>
      <c r="K6" s="231"/>
      <c r="L6" s="228"/>
      <c r="M6" s="228"/>
      <c r="N6" s="228"/>
      <c r="O6" s="234"/>
      <c r="P6" s="91">
        <v>2.8451120974166466</v>
      </c>
      <c r="Q6" s="43">
        <f t="shared" si="0"/>
        <v>8.523955843860236</v>
      </c>
      <c r="R6" s="92">
        <v>88.63093205872312</v>
      </c>
      <c r="S6" s="220"/>
      <c r="T6" s="212"/>
      <c r="U6" s="212"/>
      <c r="V6" s="212"/>
      <c r="W6" s="213"/>
      <c r="X6" s="165" t="s">
        <v>153</v>
      </c>
      <c r="Y6" s="165" t="s">
        <v>158</v>
      </c>
      <c r="Z6" s="179"/>
    </row>
    <row r="7" spans="1:26" s="40" customFormat="1" ht="12.75">
      <c r="A7" s="253" t="s">
        <v>16</v>
      </c>
      <c r="B7" s="37" t="s">
        <v>8</v>
      </c>
      <c r="C7" s="72">
        <v>7</v>
      </c>
      <c r="D7" s="87">
        <v>17.65567885547649</v>
      </c>
      <c r="E7" s="38">
        <v>6.713311564268497</v>
      </c>
      <c r="F7" s="38">
        <v>11.132525589577169</v>
      </c>
      <c r="G7" s="38">
        <v>8.71457041622445</v>
      </c>
      <c r="H7" s="88">
        <v>9.204072661986803</v>
      </c>
      <c r="I7" s="253">
        <v>35</v>
      </c>
      <c r="J7" s="254">
        <v>34</v>
      </c>
      <c r="K7" s="199">
        <f>(D7*0.5+D8*1.5+D9*1.5+D10*1.5)/5</f>
        <v>15.657377894374775</v>
      </c>
      <c r="L7" s="226">
        <f>(E7*0.5+E8*1.5+E9*1.5+E10*1.5)/5</f>
        <v>5.704219087856783</v>
      </c>
      <c r="M7" s="226">
        <f>(F7*0.5+F8*1.5+F9*1.5+F10*1.5)/5</f>
        <v>8.629274261345234</v>
      </c>
      <c r="N7" s="226">
        <f>(G7*0.5+G8*1.5+G9*1.5+G10*1.5)/5</f>
        <v>9.102325470544766</v>
      </c>
      <c r="O7" s="232">
        <f>(H7*0.5+H8*1.5+H9*1.5+H10*1.5)/5</f>
        <v>7.68614847356978</v>
      </c>
      <c r="P7" s="129">
        <v>1.769076542045085</v>
      </c>
      <c r="Q7" s="45">
        <f t="shared" si="0"/>
        <v>6.250737115225888</v>
      </c>
      <c r="R7" s="130">
        <v>91.98018634272903</v>
      </c>
      <c r="S7" s="229">
        <f>ABS(LOG(($I$7+$J$7)/2)-LOG(K7))</f>
        <v>0.3431000615756128</v>
      </c>
      <c r="T7" s="226">
        <f>ABS(LOG(($I$7+$J$7)/2)-LOG(L7))</f>
        <v>0.7816228975106724</v>
      </c>
      <c r="U7" s="226">
        <f>ABS(LOG(($I$7+$J$7)/2)-LOG(M7))</f>
        <v>0.6018448228281111</v>
      </c>
      <c r="V7" s="226">
        <f>ABS(LOG(($I$7+$J$7)/2)-LOG(N7))</f>
        <v>0.5786667346198341</v>
      </c>
      <c r="W7" s="232">
        <f>ABS(LOG(($I$7+$J$7)/2)-LOG(O7))</f>
        <v>0.6521103255838635</v>
      </c>
      <c r="X7" s="163" t="s">
        <v>147</v>
      </c>
      <c r="Y7" s="163" t="s">
        <v>129</v>
      </c>
      <c r="Z7" s="177"/>
    </row>
    <row r="8" spans="1:26" s="13" customFormat="1" ht="12.75">
      <c r="A8" s="219"/>
      <c r="B8" s="10" t="s">
        <v>9</v>
      </c>
      <c r="C8" s="73">
        <v>8</v>
      </c>
      <c r="D8" s="89">
        <v>15.189660058349281</v>
      </c>
      <c r="E8" s="11">
        <v>5.087738777053799</v>
      </c>
      <c r="F8" s="11">
        <v>7.779942010282105</v>
      </c>
      <c r="G8" s="11">
        <v>7.854569400990964</v>
      </c>
      <c r="H8" s="90">
        <v>7.072755420489498</v>
      </c>
      <c r="I8" s="219"/>
      <c r="J8" s="210"/>
      <c r="K8" s="200"/>
      <c r="L8" s="227"/>
      <c r="M8" s="227"/>
      <c r="N8" s="227"/>
      <c r="O8" s="233"/>
      <c r="P8" s="131">
        <v>2.2951572182695696</v>
      </c>
      <c r="Q8" s="14">
        <f t="shared" si="0"/>
        <v>10.810190498049167</v>
      </c>
      <c r="R8" s="132">
        <v>86.89465228368127</v>
      </c>
      <c r="S8" s="230"/>
      <c r="T8" s="227"/>
      <c r="U8" s="227"/>
      <c r="V8" s="227"/>
      <c r="W8" s="233"/>
      <c r="X8" s="166" t="s">
        <v>148</v>
      </c>
      <c r="Y8" s="166" t="s">
        <v>149</v>
      </c>
      <c r="Z8" s="178"/>
    </row>
    <row r="9" spans="1:26" s="13" customFormat="1" ht="12.75">
      <c r="A9" s="219"/>
      <c r="B9" s="10" t="s">
        <v>10</v>
      </c>
      <c r="C9" s="73">
        <v>9</v>
      </c>
      <c r="D9" s="89">
        <v>15.667043508579017</v>
      </c>
      <c r="E9" s="11">
        <v>5.844277163856323</v>
      </c>
      <c r="F9" s="11">
        <v>8.519735068033539</v>
      </c>
      <c r="G9" s="11">
        <v>9.786659870009446</v>
      </c>
      <c r="H9" s="90">
        <v>7.686209889566091</v>
      </c>
      <c r="I9" s="219"/>
      <c r="J9" s="210"/>
      <c r="K9" s="200"/>
      <c r="L9" s="227"/>
      <c r="M9" s="227"/>
      <c r="N9" s="227"/>
      <c r="O9" s="233"/>
      <c r="P9" s="131">
        <v>1.1816140848398335</v>
      </c>
      <c r="Q9" s="14">
        <f t="shared" si="0"/>
        <v>10.634526763558995</v>
      </c>
      <c r="R9" s="132">
        <v>88.18385915160117</v>
      </c>
      <c r="S9" s="230"/>
      <c r="T9" s="227"/>
      <c r="U9" s="227"/>
      <c r="V9" s="227"/>
      <c r="W9" s="233"/>
      <c r="X9" s="166" t="s">
        <v>150</v>
      </c>
      <c r="Y9" s="166" t="s">
        <v>151</v>
      </c>
      <c r="Z9" s="178"/>
    </row>
    <row r="10" spans="1:26" s="44" customFormat="1" ht="13.5" thickBot="1">
      <c r="A10" s="220"/>
      <c r="B10" s="42" t="s">
        <v>11</v>
      </c>
      <c r="C10" s="74">
        <v>10</v>
      </c>
      <c r="D10" s="91">
        <v>15.449329795828792</v>
      </c>
      <c r="E10" s="43">
        <v>5.844277163856323</v>
      </c>
      <c r="F10" s="43">
        <v>8.753728596309413</v>
      </c>
      <c r="G10" s="43">
        <v>9.79499882540733</v>
      </c>
      <c r="H10" s="92">
        <v>7.793505381181409</v>
      </c>
      <c r="I10" s="220"/>
      <c r="J10" s="213"/>
      <c r="K10" s="201"/>
      <c r="L10" s="228"/>
      <c r="M10" s="228"/>
      <c r="N10" s="228"/>
      <c r="O10" s="234"/>
      <c r="P10" s="133">
        <v>1.1773016246763937</v>
      </c>
      <c r="Q10" s="46">
        <f t="shared" si="0"/>
        <v>10.254297150929858</v>
      </c>
      <c r="R10" s="134">
        <v>88.56840122439375</v>
      </c>
      <c r="S10" s="231"/>
      <c r="T10" s="228"/>
      <c r="U10" s="228"/>
      <c r="V10" s="228"/>
      <c r="W10" s="234"/>
      <c r="X10" s="167" t="s">
        <v>152</v>
      </c>
      <c r="Y10" s="167" t="s">
        <v>151</v>
      </c>
      <c r="Z10" s="179"/>
    </row>
    <row r="11" spans="1:26" s="40" customFormat="1" ht="12.75">
      <c r="A11" s="264" t="s">
        <v>120</v>
      </c>
      <c r="B11" s="36" t="s">
        <v>118</v>
      </c>
      <c r="C11" s="72">
        <v>5</v>
      </c>
      <c r="D11" s="87">
        <v>17.285404470389764</v>
      </c>
      <c r="E11" s="38">
        <v>6.439838905454134</v>
      </c>
      <c r="F11" s="38">
        <v>10.216375217281156</v>
      </c>
      <c r="G11" s="38">
        <v>7.626896013346044</v>
      </c>
      <c r="H11" s="88">
        <v>8.352872247684033</v>
      </c>
      <c r="I11" s="253" t="s">
        <v>514</v>
      </c>
      <c r="J11" s="254" t="s">
        <v>514</v>
      </c>
      <c r="K11" s="229">
        <f>(SUM(D11:D16)*1.5)/9</f>
        <v>8.653705153378342</v>
      </c>
      <c r="L11" s="226">
        <f>(SUM(E11:E16)*1.5)/9</f>
        <v>3.3367647584332865</v>
      </c>
      <c r="M11" s="226">
        <f>(SUM(F11:F16)*1.5)/9</f>
        <v>7.78890809895318</v>
      </c>
      <c r="N11" s="226">
        <f>(SUM(G11:G16)*1.5)/9</f>
        <v>3.9823360171832474</v>
      </c>
      <c r="O11" s="232">
        <f>(SUM(H11:H16)*1.5)/9</f>
        <v>7.332702980525458</v>
      </c>
      <c r="P11" s="87">
        <v>2.44409140901861</v>
      </c>
      <c r="Q11" s="38">
        <f t="shared" si="0"/>
        <v>6.7945741170720595</v>
      </c>
      <c r="R11" s="88">
        <v>90.76133447390933</v>
      </c>
      <c r="S11" s="229" t="s">
        <v>514</v>
      </c>
      <c r="T11" s="226" t="s">
        <v>514</v>
      </c>
      <c r="U11" s="226" t="s">
        <v>514</v>
      </c>
      <c r="V11" s="226" t="s">
        <v>514</v>
      </c>
      <c r="W11" s="232" t="s">
        <v>514</v>
      </c>
      <c r="X11" s="168" t="s">
        <v>159</v>
      </c>
      <c r="Y11" s="163" t="s">
        <v>160</v>
      </c>
      <c r="Z11" s="177"/>
    </row>
    <row r="12" spans="1:26" s="13" customFormat="1" ht="12.75">
      <c r="A12" s="219"/>
      <c r="B12" s="9" t="s">
        <v>119</v>
      </c>
      <c r="C12" s="73">
        <v>6</v>
      </c>
      <c r="D12" s="89">
        <v>15.644925958981034</v>
      </c>
      <c r="E12" s="11">
        <v>5.925860232812504</v>
      </c>
      <c r="F12" s="11">
        <v>9.122958815241335</v>
      </c>
      <c r="G12" s="11">
        <v>5.427465876956324</v>
      </c>
      <c r="H12" s="90">
        <v>8.012610640511067</v>
      </c>
      <c r="I12" s="219"/>
      <c r="J12" s="210"/>
      <c r="K12" s="250"/>
      <c r="L12" s="202"/>
      <c r="M12" s="202"/>
      <c r="N12" s="202"/>
      <c r="O12" s="247"/>
      <c r="P12" s="89">
        <v>4.1666666666666545</v>
      </c>
      <c r="Q12" s="11">
        <f t="shared" si="0"/>
        <v>6.678571428571345</v>
      </c>
      <c r="R12" s="90">
        <v>89.154761904762</v>
      </c>
      <c r="S12" s="219"/>
      <c r="T12" s="208"/>
      <c r="U12" s="208"/>
      <c r="V12" s="208"/>
      <c r="W12" s="210"/>
      <c r="X12" s="164" t="s">
        <v>161</v>
      </c>
      <c r="Y12" s="164" t="s">
        <v>162</v>
      </c>
      <c r="Z12" s="178"/>
    </row>
    <row r="13" spans="1:26" s="13" customFormat="1" ht="12.75">
      <c r="A13" s="219"/>
      <c r="B13" s="9" t="s">
        <v>8</v>
      </c>
      <c r="C13" s="73">
        <v>7</v>
      </c>
      <c r="D13" s="89">
        <v>4.078575267548837</v>
      </c>
      <c r="E13" s="11">
        <v>1.6783278910671242</v>
      </c>
      <c r="F13" s="11">
        <v>7.303444695728367</v>
      </c>
      <c r="G13" s="11">
        <v>3.4278096455295066</v>
      </c>
      <c r="H13" s="90">
        <v>6.97538270656942</v>
      </c>
      <c r="I13" s="219"/>
      <c r="J13" s="210"/>
      <c r="K13" s="250"/>
      <c r="L13" s="202"/>
      <c r="M13" s="202"/>
      <c r="N13" s="202"/>
      <c r="O13" s="247"/>
      <c r="P13" s="89">
        <v>6.493506493506642</v>
      </c>
      <c r="Q13" s="11">
        <f t="shared" si="0"/>
        <v>7.508854781581832</v>
      </c>
      <c r="R13" s="90">
        <v>85.99763872491152</v>
      </c>
      <c r="S13" s="219"/>
      <c r="T13" s="208"/>
      <c r="U13" s="208"/>
      <c r="V13" s="208"/>
      <c r="W13" s="210"/>
      <c r="X13" s="164" t="s">
        <v>163</v>
      </c>
      <c r="Y13" s="164" t="s">
        <v>158</v>
      </c>
      <c r="Z13" s="178"/>
    </row>
    <row r="14" spans="1:26" s="13" customFormat="1" ht="12.75">
      <c r="A14" s="219"/>
      <c r="B14" s="9" t="s">
        <v>9</v>
      </c>
      <c r="C14" s="73">
        <v>8</v>
      </c>
      <c r="D14" s="89">
        <v>1.1935566349684965</v>
      </c>
      <c r="E14" s="11">
        <v>0.5536417322834645</v>
      </c>
      <c r="F14" s="11">
        <v>6.34581319060672</v>
      </c>
      <c r="G14" s="11">
        <v>2.1253367133000536</v>
      </c>
      <c r="H14" s="90">
        <v>6.599114148387488</v>
      </c>
      <c r="I14" s="219"/>
      <c r="J14" s="210"/>
      <c r="K14" s="250"/>
      <c r="L14" s="202"/>
      <c r="M14" s="202"/>
      <c r="N14" s="202"/>
      <c r="O14" s="247"/>
      <c r="P14" s="89">
        <v>8.913715236510662</v>
      </c>
      <c r="Q14" s="11">
        <f t="shared" si="0"/>
        <v>7.08343237461375</v>
      </c>
      <c r="R14" s="90">
        <v>84.0028523888756</v>
      </c>
      <c r="S14" s="219"/>
      <c r="T14" s="208"/>
      <c r="U14" s="208"/>
      <c r="V14" s="208"/>
      <c r="W14" s="210"/>
      <c r="X14" s="164" t="s">
        <v>163</v>
      </c>
      <c r="Y14" s="164" t="s">
        <v>164</v>
      </c>
      <c r="Z14" s="178"/>
    </row>
    <row r="15" spans="1:26" s="13" customFormat="1" ht="12.75">
      <c r="A15" s="219"/>
      <c r="B15" s="9" t="s">
        <v>10</v>
      </c>
      <c r="C15" s="73">
        <v>9</v>
      </c>
      <c r="D15" s="89">
        <v>5.119281327640488</v>
      </c>
      <c r="E15" s="11">
        <v>2.066264006848245</v>
      </c>
      <c r="F15" s="11">
        <v>6.27834416966721</v>
      </c>
      <c r="G15" s="11">
        <v>2.4884904294391994</v>
      </c>
      <c r="H15" s="90">
        <v>6.784640499638849</v>
      </c>
      <c r="I15" s="219"/>
      <c r="J15" s="210"/>
      <c r="K15" s="250"/>
      <c r="L15" s="202"/>
      <c r="M15" s="202"/>
      <c r="N15" s="202"/>
      <c r="O15" s="247"/>
      <c r="P15" s="89">
        <v>8.115001159285889</v>
      </c>
      <c r="Q15" s="11">
        <f t="shared" si="0"/>
        <v>8.033851147692914</v>
      </c>
      <c r="R15" s="90">
        <v>83.85114769302119</v>
      </c>
      <c r="S15" s="219"/>
      <c r="T15" s="208"/>
      <c r="U15" s="208"/>
      <c r="V15" s="208"/>
      <c r="W15" s="210"/>
      <c r="X15" s="164" t="s">
        <v>163</v>
      </c>
      <c r="Y15" s="164" t="s">
        <v>158</v>
      </c>
      <c r="Z15" s="178"/>
    </row>
    <row r="16" spans="1:26" s="44" customFormat="1" ht="13.5" thickBot="1">
      <c r="A16" s="220"/>
      <c r="B16" s="41" t="s">
        <v>11</v>
      </c>
      <c r="C16" s="74">
        <v>10</v>
      </c>
      <c r="D16" s="91">
        <v>8.600487260741442</v>
      </c>
      <c r="E16" s="43">
        <v>3.3566557821342484</v>
      </c>
      <c r="F16" s="43">
        <v>7.466512505194297</v>
      </c>
      <c r="G16" s="43">
        <v>2.7980174245283567</v>
      </c>
      <c r="H16" s="92">
        <v>7.271597640361893</v>
      </c>
      <c r="I16" s="220"/>
      <c r="J16" s="213"/>
      <c r="K16" s="251"/>
      <c r="L16" s="245"/>
      <c r="M16" s="245"/>
      <c r="N16" s="245"/>
      <c r="O16" s="248"/>
      <c r="P16" s="91">
        <v>7.521407081693959</v>
      </c>
      <c r="Q16" s="43">
        <f t="shared" si="0"/>
        <v>6.167553806989247</v>
      </c>
      <c r="R16" s="92">
        <v>86.31103911131679</v>
      </c>
      <c r="S16" s="220"/>
      <c r="T16" s="212"/>
      <c r="U16" s="212"/>
      <c r="V16" s="212"/>
      <c r="W16" s="213"/>
      <c r="X16" s="165" t="s">
        <v>163</v>
      </c>
      <c r="Y16" s="165" t="s">
        <v>158</v>
      </c>
      <c r="Z16" s="179"/>
    </row>
    <row r="17" spans="1:26" s="40" customFormat="1" ht="12.75">
      <c r="A17" s="253" t="s">
        <v>15</v>
      </c>
      <c r="B17" s="37" t="s">
        <v>114</v>
      </c>
      <c r="C17" s="72">
        <v>1</v>
      </c>
      <c r="D17" s="87">
        <v>18.317089540597742</v>
      </c>
      <c r="E17" s="38">
        <v>6.807025901374067</v>
      </c>
      <c r="F17" s="38">
        <v>11.323806056101404</v>
      </c>
      <c r="G17" s="38">
        <v>8.884148796246183</v>
      </c>
      <c r="H17" s="88">
        <v>8.587703450135692</v>
      </c>
      <c r="I17" s="253" t="s">
        <v>514</v>
      </c>
      <c r="J17" s="254" t="s">
        <v>514</v>
      </c>
      <c r="K17" s="229">
        <f>(SUM(D17:D22)*1.5)/9</f>
        <v>15.366534378813103</v>
      </c>
      <c r="L17" s="226">
        <f>(SUM(E17:E22)*1.5)/9</f>
        <v>5.740242144049794</v>
      </c>
      <c r="M17" s="226">
        <f>(SUM(F17:F22)*1.5)/9</f>
        <v>10.668173307691587</v>
      </c>
      <c r="N17" s="226">
        <f>(SUM(G17:G22)*1.5)/9</f>
        <v>7.40053684367184</v>
      </c>
      <c r="O17" s="232">
        <f>(SUM(H17:H22)*1.5)/9</f>
        <v>8.381655055100516</v>
      </c>
      <c r="P17" s="87">
        <v>1.6714954312458539</v>
      </c>
      <c r="Q17" s="38">
        <f t="shared" si="0"/>
        <v>6.106529975484648</v>
      </c>
      <c r="R17" s="88">
        <v>92.2219745932695</v>
      </c>
      <c r="S17" s="229" t="s">
        <v>514</v>
      </c>
      <c r="T17" s="226" t="s">
        <v>514</v>
      </c>
      <c r="U17" s="226" t="s">
        <v>514</v>
      </c>
      <c r="V17" s="226" t="s">
        <v>514</v>
      </c>
      <c r="W17" s="232" t="s">
        <v>514</v>
      </c>
      <c r="X17" s="168" t="s">
        <v>165</v>
      </c>
      <c r="Y17" s="168" t="s">
        <v>166</v>
      </c>
      <c r="Z17" s="177"/>
    </row>
    <row r="18" spans="1:26" s="13" customFormat="1" ht="12.75">
      <c r="A18" s="219"/>
      <c r="B18" s="10" t="s">
        <v>115</v>
      </c>
      <c r="C18" s="73">
        <v>2</v>
      </c>
      <c r="D18" s="89">
        <v>19.288393089218797</v>
      </c>
      <c r="E18" s="11">
        <v>7.195149180320984</v>
      </c>
      <c r="F18" s="11">
        <v>12.533903623594554</v>
      </c>
      <c r="G18" s="11">
        <v>9.827300757346368</v>
      </c>
      <c r="H18" s="90">
        <v>9.204072661986803</v>
      </c>
      <c r="I18" s="219"/>
      <c r="J18" s="210"/>
      <c r="K18" s="250"/>
      <c r="L18" s="202"/>
      <c r="M18" s="202"/>
      <c r="N18" s="202"/>
      <c r="O18" s="247"/>
      <c r="P18" s="89">
        <v>1.1606313834727577</v>
      </c>
      <c r="Q18" s="11">
        <f t="shared" si="0"/>
        <v>5.176415970287664</v>
      </c>
      <c r="R18" s="90">
        <v>93.66295264623957</v>
      </c>
      <c r="S18" s="219"/>
      <c r="T18" s="208"/>
      <c r="U18" s="208"/>
      <c r="V18" s="208"/>
      <c r="W18" s="210"/>
      <c r="X18" s="164" t="s">
        <v>167</v>
      </c>
      <c r="Y18" s="164" t="s">
        <v>168</v>
      </c>
      <c r="Z18" s="178"/>
    </row>
    <row r="19" spans="1:26" s="13" customFormat="1" ht="12.75">
      <c r="A19" s="219"/>
      <c r="B19" s="10" t="s">
        <v>116</v>
      </c>
      <c r="C19" s="73">
        <v>3</v>
      </c>
      <c r="D19" s="89">
        <v>17.769354938974892</v>
      </c>
      <c r="E19" s="11">
        <v>6.713311564268497</v>
      </c>
      <c r="F19" s="11">
        <v>11.322775814732223</v>
      </c>
      <c r="G19" s="11">
        <v>7.8340490134974905</v>
      </c>
      <c r="H19" s="90">
        <v>8.952386811023624</v>
      </c>
      <c r="I19" s="219"/>
      <c r="J19" s="210"/>
      <c r="K19" s="250"/>
      <c r="L19" s="202"/>
      <c r="M19" s="202"/>
      <c r="N19" s="202"/>
      <c r="O19" s="247"/>
      <c r="P19" s="89">
        <v>2.3084025854110175</v>
      </c>
      <c r="Q19" s="11">
        <f t="shared" si="0"/>
        <v>5.47091412742374</v>
      </c>
      <c r="R19" s="90">
        <v>92.22068328716524</v>
      </c>
      <c r="S19" s="219"/>
      <c r="T19" s="208"/>
      <c r="U19" s="208"/>
      <c r="V19" s="208"/>
      <c r="W19" s="210"/>
      <c r="X19" s="164" t="s">
        <v>169</v>
      </c>
      <c r="Y19" s="164" t="s">
        <v>170</v>
      </c>
      <c r="Z19" s="178"/>
    </row>
    <row r="20" spans="1:26" s="13" customFormat="1" ht="12.75">
      <c r="A20" s="219"/>
      <c r="B20" s="10" t="s">
        <v>117</v>
      </c>
      <c r="C20" s="73">
        <v>4</v>
      </c>
      <c r="D20" s="89">
        <v>17.68149437178068</v>
      </c>
      <c r="E20" s="11">
        <v>6.529735706505862</v>
      </c>
      <c r="F20" s="11">
        <v>10.95514347765739</v>
      </c>
      <c r="G20" s="11">
        <v>8.814830136287368</v>
      </c>
      <c r="H20" s="90">
        <v>8.352872247684033</v>
      </c>
      <c r="I20" s="219"/>
      <c r="J20" s="210"/>
      <c r="K20" s="250"/>
      <c r="L20" s="202"/>
      <c r="M20" s="202"/>
      <c r="N20" s="202"/>
      <c r="O20" s="247"/>
      <c r="P20" s="89">
        <v>1.7111567419575948</v>
      </c>
      <c r="Q20" s="11">
        <f t="shared" si="0"/>
        <v>6.536618754277896</v>
      </c>
      <c r="R20" s="90">
        <v>91.75222450376451</v>
      </c>
      <c r="S20" s="219"/>
      <c r="T20" s="208"/>
      <c r="U20" s="208"/>
      <c r="V20" s="208"/>
      <c r="W20" s="210"/>
      <c r="X20" s="164" t="s">
        <v>169</v>
      </c>
      <c r="Y20" s="164" t="s">
        <v>171</v>
      </c>
      <c r="Z20" s="178"/>
    </row>
    <row r="21" spans="1:26" s="13" customFormat="1" ht="12.75">
      <c r="A21" s="219"/>
      <c r="B21" s="10" t="s">
        <v>118</v>
      </c>
      <c r="C21" s="73">
        <v>5</v>
      </c>
      <c r="D21" s="89">
        <v>19.142191077676415</v>
      </c>
      <c r="E21" s="11">
        <v>7.195149180320984</v>
      </c>
      <c r="F21" s="11">
        <v>12.542985695918736</v>
      </c>
      <c r="G21" s="11">
        <v>7.819990380838194</v>
      </c>
      <c r="H21" s="90">
        <v>9.204072661986803</v>
      </c>
      <c r="I21" s="219"/>
      <c r="J21" s="210"/>
      <c r="K21" s="250"/>
      <c r="L21" s="202"/>
      <c r="M21" s="202"/>
      <c r="N21" s="202"/>
      <c r="O21" s="247"/>
      <c r="P21" s="89">
        <v>2.3174971031285394</v>
      </c>
      <c r="Q21" s="11">
        <f t="shared" si="0"/>
        <v>4.009269988412569</v>
      </c>
      <c r="R21" s="90">
        <v>93.67323290845889</v>
      </c>
      <c r="S21" s="219"/>
      <c r="T21" s="208"/>
      <c r="U21" s="208"/>
      <c r="V21" s="208"/>
      <c r="W21" s="210"/>
      <c r="X21" s="164" t="s">
        <v>172</v>
      </c>
      <c r="Y21" s="164" t="s">
        <v>173</v>
      </c>
      <c r="Z21" s="178"/>
    </row>
    <row r="22" spans="1:26" s="44" customFormat="1" ht="13.5" thickBot="1">
      <c r="A22" s="220"/>
      <c r="B22" s="42" t="s">
        <v>119</v>
      </c>
      <c r="C22" s="74">
        <v>6</v>
      </c>
      <c r="D22" s="93">
        <v>0.0006832546300942416</v>
      </c>
      <c r="E22" s="48">
        <v>0.0010813315083661418</v>
      </c>
      <c r="F22" s="43">
        <v>5.330425178145209</v>
      </c>
      <c r="G22" s="43">
        <v>1.2229019778154322</v>
      </c>
      <c r="H22" s="92">
        <v>5.988822497786137</v>
      </c>
      <c r="I22" s="220"/>
      <c r="J22" s="213"/>
      <c r="K22" s="251"/>
      <c r="L22" s="245"/>
      <c r="M22" s="245"/>
      <c r="N22" s="245"/>
      <c r="O22" s="248"/>
      <c r="P22" s="91">
        <v>11.712214166201909</v>
      </c>
      <c r="Q22" s="43">
        <f t="shared" si="0"/>
        <v>6.759620747350823</v>
      </c>
      <c r="R22" s="92">
        <v>81.52816508644727</v>
      </c>
      <c r="S22" s="220"/>
      <c r="T22" s="212"/>
      <c r="U22" s="212"/>
      <c r="V22" s="212"/>
      <c r="W22" s="213"/>
      <c r="X22" s="165" t="s">
        <v>174</v>
      </c>
      <c r="Y22" s="165" t="s">
        <v>175</v>
      </c>
      <c r="Z22" s="179"/>
    </row>
    <row r="23" spans="1:26" s="40" customFormat="1" ht="12.75">
      <c r="A23" s="253" t="s">
        <v>15</v>
      </c>
      <c r="B23" s="37" t="s">
        <v>8</v>
      </c>
      <c r="C23" s="72">
        <v>7</v>
      </c>
      <c r="D23" s="87">
        <v>9.748786038469538</v>
      </c>
      <c r="E23" s="38">
        <v>3.8557849752288993</v>
      </c>
      <c r="F23" s="38">
        <v>7.312234379630979</v>
      </c>
      <c r="G23" s="38">
        <v>5.584703728596903</v>
      </c>
      <c r="H23" s="88">
        <v>6.97538270656942</v>
      </c>
      <c r="I23" s="253">
        <v>17</v>
      </c>
      <c r="J23" s="254">
        <v>18</v>
      </c>
      <c r="K23" s="199">
        <f>(D23*0.5+D24*1.5+D25*1.5+D26*1.5)/5</f>
        <v>15.677226475580076</v>
      </c>
      <c r="L23" s="226">
        <f>(E23*0.5+E24*1.5+E25*1.5+E26*1.5)/5</f>
        <v>6.130725037844642</v>
      </c>
      <c r="M23" s="226">
        <f>(F23*0.5+F24*1.5+F25*1.5+F26*1.5)/5</f>
        <v>9.652207814464637</v>
      </c>
      <c r="N23" s="226">
        <f>(G23*0.5+G24*1.5+G25*1.5+G26*1.5)/5</f>
        <v>7.791760932909878</v>
      </c>
      <c r="O23" s="232">
        <f>(H23*0.5+H24*1.5+H25*1.5+H26*1.5)/5</f>
        <v>10.412878487343008</v>
      </c>
      <c r="P23" s="129">
        <v>4.022063893357827</v>
      </c>
      <c r="Q23" s="45">
        <f t="shared" si="0"/>
        <v>9.963226844403735</v>
      </c>
      <c r="R23" s="130">
        <v>86.01470926223844</v>
      </c>
      <c r="S23" s="229">
        <f>ABS(LOG(($I$23+$J$23)/2)-LOG(K23))</f>
        <v>0.047768816415275195</v>
      </c>
      <c r="T23" s="226">
        <f>ABS(LOG(($I$23+$J$23)/2)-LOG(L23))</f>
        <v>0.4555262101686878</v>
      </c>
      <c r="U23" s="226">
        <f>ABS(LOG(($I$23+$J$23)/2)-LOG(M23))</f>
        <v>0.25841138487933657</v>
      </c>
      <c r="V23" s="226">
        <f>ABS(LOG(($I$23+$J$23)/2)-LOG(N23))</f>
        <v>0.3514024296502858</v>
      </c>
      <c r="W23" s="232">
        <f>ABS(LOG(($I$23+$J$23)/2)-LOG(O23))</f>
        <v>0.2254672482472342</v>
      </c>
      <c r="X23" s="163" t="s">
        <v>176</v>
      </c>
      <c r="Y23" s="163" t="s">
        <v>177</v>
      </c>
      <c r="Z23" s="177"/>
    </row>
    <row r="24" spans="1:26" s="13" customFormat="1" ht="12.75">
      <c r="A24" s="219"/>
      <c r="B24" s="10" t="s">
        <v>9</v>
      </c>
      <c r="C24" s="73">
        <v>8</v>
      </c>
      <c r="D24" s="89">
        <v>13.035901021167438</v>
      </c>
      <c r="E24" s="11">
        <v>5.087738777053799</v>
      </c>
      <c r="F24" s="11">
        <v>8.096055503532735</v>
      </c>
      <c r="G24" s="11">
        <v>5.599965905689472</v>
      </c>
      <c r="H24" s="90">
        <v>7.793505381181409</v>
      </c>
      <c r="I24" s="219"/>
      <c r="J24" s="210"/>
      <c r="K24" s="200"/>
      <c r="L24" s="227"/>
      <c r="M24" s="227"/>
      <c r="N24" s="227"/>
      <c r="O24" s="233"/>
      <c r="P24" s="131">
        <v>4.008245533669239</v>
      </c>
      <c r="Q24" s="14">
        <f t="shared" si="0"/>
        <v>8.53183692166759</v>
      </c>
      <c r="R24" s="132">
        <v>87.45991754466317</v>
      </c>
      <c r="S24" s="230"/>
      <c r="T24" s="227"/>
      <c r="U24" s="227"/>
      <c r="V24" s="227"/>
      <c r="W24" s="233"/>
      <c r="X24" s="166" t="s">
        <v>178</v>
      </c>
      <c r="Y24" s="166" t="s">
        <v>179</v>
      </c>
      <c r="Z24" s="178"/>
    </row>
    <row r="25" spans="1:26" s="13" customFormat="1" ht="12.75">
      <c r="A25" s="219"/>
      <c r="B25" s="10" t="s">
        <v>10</v>
      </c>
      <c r="C25" s="73">
        <v>9</v>
      </c>
      <c r="D25" s="89">
        <v>19.784847043196727</v>
      </c>
      <c r="E25" s="11">
        <v>7.711569950457794</v>
      </c>
      <c r="F25" s="11">
        <v>11.756457237796122</v>
      </c>
      <c r="G25" s="11">
        <v>9.804349358528174</v>
      </c>
      <c r="H25" s="90">
        <v>13.569280999277698</v>
      </c>
      <c r="I25" s="219"/>
      <c r="J25" s="210"/>
      <c r="K25" s="200"/>
      <c r="L25" s="227"/>
      <c r="M25" s="227"/>
      <c r="N25" s="227"/>
      <c r="O25" s="233"/>
      <c r="P25" s="131">
        <v>1.172470395122672</v>
      </c>
      <c r="Q25" s="14">
        <f t="shared" si="0"/>
        <v>6.073396646734608</v>
      </c>
      <c r="R25" s="132">
        <v>92.75413295814272</v>
      </c>
      <c r="S25" s="230"/>
      <c r="T25" s="227"/>
      <c r="U25" s="227"/>
      <c r="V25" s="227"/>
      <c r="W25" s="233"/>
      <c r="X25" s="166" t="s">
        <v>180</v>
      </c>
      <c r="Y25" s="166" t="s">
        <v>181</v>
      </c>
      <c r="Z25" s="178"/>
    </row>
    <row r="26" spans="1:26" s="44" customFormat="1" ht="13.5" thickBot="1">
      <c r="A26" s="220"/>
      <c r="B26" s="42" t="s">
        <v>11</v>
      </c>
      <c r="C26" s="74">
        <v>10</v>
      </c>
      <c r="D26" s="91">
        <v>16.187078174746244</v>
      </c>
      <c r="E26" s="43">
        <v>6.351179740227582</v>
      </c>
      <c r="F26" s="43">
        <v>9.884101847009608</v>
      </c>
      <c r="G26" s="43">
        <v>8.706653269282981</v>
      </c>
      <c r="H26" s="92">
        <v>11.021681008494443</v>
      </c>
      <c r="I26" s="220"/>
      <c r="J26" s="213"/>
      <c r="K26" s="201"/>
      <c r="L26" s="228"/>
      <c r="M26" s="228"/>
      <c r="N26" s="228"/>
      <c r="O26" s="234"/>
      <c r="P26" s="133">
        <v>1.773678609436005</v>
      </c>
      <c r="Q26" s="46">
        <f t="shared" si="0"/>
        <v>7.934255646210147</v>
      </c>
      <c r="R26" s="134">
        <v>90.29206574435385</v>
      </c>
      <c r="S26" s="231"/>
      <c r="T26" s="228"/>
      <c r="U26" s="228"/>
      <c r="V26" s="228"/>
      <c r="W26" s="234"/>
      <c r="X26" s="167" t="s">
        <v>182</v>
      </c>
      <c r="Y26" s="167" t="s">
        <v>183</v>
      </c>
      <c r="Z26" s="179"/>
    </row>
    <row r="27" spans="1:26" s="40" customFormat="1" ht="12.75">
      <c r="A27" s="253" t="s">
        <v>14</v>
      </c>
      <c r="B27" s="37" t="s">
        <v>114</v>
      </c>
      <c r="C27" s="72">
        <v>1</v>
      </c>
      <c r="D27" s="87">
        <v>19.166558079600147</v>
      </c>
      <c r="E27" s="38">
        <v>7.195149180320984</v>
      </c>
      <c r="F27" s="38">
        <v>12.192574321995309</v>
      </c>
      <c r="G27" s="38">
        <v>11.044757631892093</v>
      </c>
      <c r="H27" s="88">
        <v>8.952386811023624</v>
      </c>
      <c r="I27" s="253" t="s">
        <v>514</v>
      </c>
      <c r="J27" s="254" t="s">
        <v>514</v>
      </c>
      <c r="K27" s="249" t="s">
        <v>84</v>
      </c>
      <c r="L27" s="252" t="s">
        <v>84</v>
      </c>
      <c r="M27" s="226">
        <f>(SUM(F27:F32)*1.5)/9</f>
        <v>8.545470835618362</v>
      </c>
      <c r="N27" s="226">
        <f>(SUM(G27:G32)*1.5)/9</f>
        <v>6.185992039092414</v>
      </c>
      <c r="O27" s="246" t="s">
        <v>84</v>
      </c>
      <c r="P27" s="87">
        <v>0.5692815666627259</v>
      </c>
      <c r="Q27" s="38">
        <f t="shared" si="0"/>
        <v>6.159626551292405</v>
      </c>
      <c r="R27" s="88">
        <v>93.27109188204487</v>
      </c>
      <c r="S27" s="229" t="s">
        <v>514</v>
      </c>
      <c r="T27" s="226" t="s">
        <v>514</v>
      </c>
      <c r="U27" s="226" t="s">
        <v>514</v>
      </c>
      <c r="V27" s="226" t="s">
        <v>514</v>
      </c>
      <c r="W27" s="232" t="s">
        <v>514</v>
      </c>
      <c r="X27" s="163" t="s">
        <v>184</v>
      </c>
      <c r="Y27" s="163" t="s">
        <v>166</v>
      </c>
      <c r="Z27" s="177"/>
    </row>
    <row r="28" spans="1:26" s="13" customFormat="1" ht="12.75">
      <c r="A28" s="219"/>
      <c r="B28" s="10" t="s">
        <v>115</v>
      </c>
      <c r="C28" s="73">
        <v>2</v>
      </c>
      <c r="D28" s="89">
        <v>18.878654876465458</v>
      </c>
      <c r="E28" s="11">
        <v>7.096091435341139</v>
      </c>
      <c r="F28" s="11">
        <v>11.896887635589442</v>
      </c>
      <c r="G28" s="11">
        <v>11.051509352674097</v>
      </c>
      <c r="H28" s="90">
        <v>9.332556728297762</v>
      </c>
      <c r="I28" s="219"/>
      <c r="J28" s="210"/>
      <c r="K28" s="250"/>
      <c r="L28" s="202"/>
      <c r="M28" s="202"/>
      <c r="N28" s="202"/>
      <c r="O28" s="247"/>
      <c r="P28" s="89">
        <v>0.5661872947571627</v>
      </c>
      <c r="Q28" s="11">
        <f t="shared" si="0"/>
        <v>6.511153889706549</v>
      </c>
      <c r="R28" s="90">
        <v>92.9226588155363</v>
      </c>
      <c r="S28" s="219"/>
      <c r="T28" s="208"/>
      <c r="U28" s="208"/>
      <c r="V28" s="208"/>
      <c r="W28" s="210"/>
      <c r="X28" s="166" t="s">
        <v>184</v>
      </c>
      <c r="Y28" s="166" t="s">
        <v>185</v>
      </c>
      <c r="Z28" s="178"/>
    </row>
    <row r="29" spans="1:26" s="13" customFormat="1" ht="12.75">
      <c r="A29" s="219"/>
      <c r="B29" s="10" t="s">
        <v>116</v>
      </c>
      <c r="C29" s="73">
        <v>3</v>
      </c>
      <c r="D29" s="89">
        <v>18.40916584736512</v>
      </c>
      <c r="E29" s="11">
        <v>6.902048441874504</v>
      </c>
      <c r="F29" s="11">
        <v>11.77050729216715</v>
      </c>
      <c r="G29" s="11">
        <v>8.907845336234935</v>
      </c>
      <c r="H29" s="90">
        <v>9.204072661986803</v>
      </c>
      <c r="I29" s="219"/>
      <c r="J29" s="210"/>
      <c r="K29" s="250"/>
      <c r="L29" s="202"/>
      <c r="M29" s="202"/>
      <c r="N29" s="202"/>
      <c r="O29" s="247"/>
      <c r="P29" s="89">
        <v>1.658008179507051</v>
      </c>
      <c r="Q29" s="11">
        <f t="shared" si="0"/>
        <v>5.570907483143515</v>
      </c>
      <c r="R29" s="90">
        <v>92.77108433734944</v>
      </c>
      <c r="S29" s="219"/>
      <c r="T29" s="208"/>
      <c r="U29" s="208"/>
      <c r="V29" s="208"/>
      <c r="W29" s="210"/>
      <c r="X29" s="166" t="s">
        <v>186</v>
      </c>
      <c r="Y29" s="166" t="s">
        <v>170</v>
      </c>
      <c r="Z29" s="178"/>
    </row>
    <row r="30" spans="1:26" s="13" customFormat="1" ht="12.75">
      <c r="A30" s="219"/>
      <c r="B30" s="10" t="s">
        <v>117</v>
      </c>
      <c r="C30" s="73">
        <v>4</v>
      </c>
      <c r="D30" s="89">
        <v>16.72479881496364</v>
      </c>
      <c r="E30" s="11">
        <v>6.351179740227582</v>
      </c>
      <c r="F30" s="11">
        <v>9.879080753059611</v>
      </c>
      <c r="G30" s="11">
        <v>5.550902700439651</v>
      </c>
      <c r="H30" s="90">
        <v>8.587703450135692</v>
      </c>
      <c r="I30" s="219"/>
      <c r="J30" s="210"/>
      <c r="K30" s="250"/>
      <c r="L30" s="202"/>
      <c r="M30" s="202"/>
      <c r="N30" s="202"/>
      <c r="O30" s="247"/>
      <c r="P30" s="89">
        <v>4.052802223251492</v>
      </c>
      <c r="Q30" s="11">
        <f t="shared" si="0"/>
        <v>5.662343677628471</v>
      </c>
      <c r="R30" s="90">
        <v>90.28485409912004</v>
      </c>
      <c r="S30" s="219"/>
      <c r="T30" s="208"/>
      <c r="U30" s="208"/>
      <c r="V30" s="208"/>
      <c r="W30" s="210"/>
      <c r="X30" s="166" t="s">
        <v>187</v>
      </c>
      <c r="Y30" s="166" t="s">
        <v>162</v>
      </c>
      <c r="Z30" s="178"/>
    </row>
    <row r="31" spans="1:26" s="13" customFormat="1" ht="12.75">
      <c r="A31" s="219"/>
      <c r="B31" s="10" t="s">
        <v>118</v>
      </c>
      <c r="C31" s="73">
        <v>5</v>
      </c>
      <c r="D31" s="89" t="s">
        <v>84</v>
      </c>
      <c r="E31" s="11" t="s">
        <v>84</v>
      </c>
      <c r="F31" s="11">
        <v>4.741501001464188</v>
      </c>
      <c r="G31" s="11">
        <v>0.5416770708952371</v>
      </c>
      <c r="H31" s="90">
        <v>1.4765931521805742</v>
      </c>
      <c r="I31" s="219"/>
      <c r="J31" s="210"/>
      <c r="K31" s="250"/>
      <c r="L31" s="202"/>
      <c r="M31" s="202"/>
      <c r="N31" s="202"/>
      <c r="O31" s="247"/>
      <c r="P31" s="89">
        <v>15.835312747426796</v>
      </c>
      <c r="Q31" s="11">
        <f t="shared" si="0"/>
        <v>4.298156317158643</v>
      </c>
      <c r="R31" s="90">
        <v>79.86653093541456</v>
      </c>
      <c r="S31" s="219"/>
      <c r="T31" s="208"/>
      <c r="U31" s="208"/>
      <c r="V31" s="208"/>
      <c r="W31" s="210"/>
      <c r="X31" s="166" t="s">
        <v>188</v>
      </c>
      <c r="Y31" s="166" t="s">
        <v>189</v>
      </c>
      <c r="Z31" s="178"/>
    </row>
    <row r="32" spans="1:26" s="44" customFormat="1" ht="13.5" thickBot="1">
      <c r="A32" s="220"/>
      <c r="B32" s="42" t="s">
        <v>119</v>
      </c>
      <c r="C32" s="74">
        <v>6</v>
      </c>
      <c r="D32" s="91" t="s">
        <v>84</v>
      </c>
      <c r="E32" s="43" t="s">
        <v>84</v>
      </c>
      <c r="F32" s="43">
        <v>0.7922740094344691</v>
      </c>
      <c r="G32" s="48">
        <v>0.01926014241846854</v>
      </c>
      <c r="H32" s="92" t="s">
        <v>84</v>
      </c>
      <c r="I32" s="220"/>
      <c r="J32" s="213"/>
      <c r="K32" s="251"/>
      <c r="L32" s="245"/>
      <c r="M32" s="245"/>
      <c r="N32" s="245"/>
      <c r="O32" s="248"/>
      <c r="P32" s="91">
        <v>32.729653065677525</v>
      </c>
      <c r="Q32" s="43">
        <f t="shared" si="0"/>
        <v>12.79729434867992</v>
      </c>
      <c r="R32" s="92">
        <v>54.473052585642556</v>
      </c>
      <c r="S32" s="220"/>
      <c r="T32" s="212"/>
      <c r="U32" s="212"/>
      <c r="V32" s="212"/>
      <c r="W32" s="213"/>
      <c r="X32" s="167" t="s">
        <v>190</v>
      </c>
      <c r="Y32" s="167" t="s">
        <v>164</v>
      </c>
      <c r="Z32" s="179"/>
    </row>
    <row r="33" spans="1:26" s="40" customFormat="1" ht="12.75">
      <c r="A33" s="253" t="s">
        <v>14</v>
      </c>
      <c r="B33" s="37" t="s">
        <v>8</v>
      </c>
      <c r="C33" s="72">
        <v>7</v>
      </c>
      <c r="D33" s="87" t="s">
        <v>84</v>
      </c>
      <c r="E33" s="38" t="s">
        <v>84</v>
      </c>
      <c r="F33" s="38">
        <v>2.155358981741264</v>
      </c>
      <c r="G33" s="49">
        <v>0.23675500986428408</v>
      </c>
      <c r="H33" s="88" t="s">
        <v>84</v>
      </c>
      <c r="I33" s="253">
        <v>3</v>
      </c>
      <c r="J33" s="254">
        <v>3</v>
      </c>
      <c r="K33" s="229" t="s">
        <v>84</v>
      </c>
      <c r="L33" s="226" t="s">
        <v>84</v>
      </c>
      <c r="M33" s="276">
        <f>(F33*0.5+F34*1.5+F35*1.5+F36*1.5)/5</f>
        <v>2.6028131432597648</v>
      </c>
      <c r="N33" s="273">
        <f>(G33*0.5+G34*1.5+G35*1.5+G36*1.5)/5</f>
        <v>0.39492513152477615</v>
      </c>
      <c r="O33" s="232" t="s">
        <v>84</v>
      </c>
      <c r="P33" s="135">
        <v>20.025915891153232</v>
      </c>
      <c r="Q33" s="50">
        <f t="shared" si="0"/>
        <v>11.296972552715246</v>
      </c>
      <c r="R33" s="136">
        <v>68.67711155613152</v>
      </c>
      <c r="S33" s="197" t="s">
        <v>513</v>
      </c>
      <c r="T33" s="218" t="s">
        <v>513</v>
      </c>
      <c r="U33" s="226">
        <f>ABS(LOG(($I$33+$J$33)/2)-LOG(M33))</f>
        <v>0.0616782636231209</v>
      </c>
      <c r="V33" s="226">
        <f>ABS(LOG(($I$33+$J$33)/2)-LOG(N33))</f>
        <v>0.8806064832640836</v>
      </c>
      <c r="W33" s="217" t="s">
        <v>513</v>
      </c>
      <c r="X33" s="163" t="s">
        <v>191</v>
      </c>
      <c r="Y33" s="163" t="s">
        <v>192</v>
      </c>
      <c r="Z33" s="177"/>
    </row>
    <row r="34" spans="1:26" s="13" customFormat="1" ht="12.75">
      <c r="A34" s="219"/>
      <c r="B34" s="10" t="s">
        <v>9</v>
      </c>
      <c r="C34" s="73">
        <v>8</v>
      </c>
      <c r="D34" s="89" t="s">
        <v>84</v>
      </c>
      <c r="E34" s="11" t="s">
        <v>84</v>
      </c>
      <c r="F34" s="11">
        <v>4.425248002109093</v>
      </c>
      <c r="G34" s="11">
        <v>0.9779387435128108</v>
      </c>
      <c r="H34" s="90">
        <v>4.476193405511811</v>
      </c>
      <c r="I34" s="219"/>
      <c r="J34" s="210"/>
      <c r="K34" s="230"/>
      <c r="L34" s="227"/>
      <c r="M34" s="277"/>
      <c r="N34" s="274"/>
      <c r="O34" s="233"/>
      <c r="P34" s="137">
        <v>12.844036697247718</v>
      </c>
      <c r="Q34" s="16">
        <f t="shared" si="0"/>
        <v>8.2691131498471</v>
      </c>
      <c r="R34" s="138">
        <v>78.88685015290518</v>
      </c>
      <c r="S34" s="230"/>
      <c r="T34" s="227"/>
      <c r="U34" s="227"/>
      <c r="V34" s="227"/>
      <c r="W34" s="233"/>
      <c r="X34" s="166" t="s">
        <v>193</v>
      </c>
      <c r="Y34" s="166" t="s">
        <v>194</v>
      </c>
      <c r="Z34" s="178"/>
    </row>
    <row r="35" spans="1:26" s="13" customFormat="1" ht="12.75">
      <c r="A35" s="219"/>
      <c r="B35" s="10" t="s">
        <v>10</v>
      </c>
      <c r="C35" s="73">
        <v>9</v>
      </c>
      <c r="D35" s="89" t="s">
        <v>84</v>
      </c>
      <c r="E35" s="11" t="s">
        <v>84</v>
      </c>
      <c r="F35" s="11">
        <v>1.0124282832785778</v>
      </c>
      <c r="G35" s="15">
        <v>0.0241681149754924</v>
      </c>
      <c r="H35" s="90" t="s">
        <v>84</v>
      </c>
      <c r="I35" s="219"/>
      <c r="J35" s="210"/>
      <c r="K35" s="230"/>
      <c r="L35" s="227"/>
      <c r="M35" s="277"/>
      <c r="N35" s="274"/>
      <c r="O35" s="233"/>
      <c r="P35" s="137">
        <v>31.58030420211383</v>
      </c>
      <c r="Q35" s="16">
        <f t="shared" si="0"/>
        <v>10.46661510698641</v>
      </c>
      <c r="R35" s="138">
        <v>57.95308069089975</v>
      </c>
      <c r="S35" s="230"/>
      <c r="T35" s="227"/>
      <c r="U35" s="227"/>
      <c r="V35" s="227"/>
      <c r="W35" s="233"/>
      <c r="X35" s="166" t="s">
        <v>195</v>
      </c>
      <c r="Y35" s="166" t="s">
        <v>196</v>
      </c>
      <c r="Z35" s="178"/>
    </row>
    <row r="36" spans="1:26" s="30" customFormat="1" ht="13.5" thickBot="1">
      <c r="A36" s="220"/>
      <c r="B36" s="29" t="s">
        <v>11</v>
      </c>
      <c r="C36" s="75">
        <v>10</v>
      </c>
      <c r="D36" s="94" t="s">
        <v>84</v>
      </c>
      <c r="E36" s="4" t="s">
        <v>84</v>
      </c>
      <c r="F36" s="4">
        <v>2.519914531564456</v>
      </c>
      <c r="G36" s="32">
        <v>0.23539190997285592</v>
      </c>
      <c r="H36" s="95" t="s">
        <v>84</v>
      </c>
      <c r="I36" s="220"/>
      <c r="J36" s="213"/>
      <c r="K36" s="231"/>
      <c r="L36" s="228"/>
      <c r="M36" s="278"/>
      <c r="N36" s="275"/>
      <c r="O36" s="234"/>
      <c r="P36" s="139">
        <v>20.05515166708444</v>
      </c>
      <c r="Q36" s="33">
        <f t="shared" si="0"/>
        <v>9.04988718977198</v>
      </c>
      <c r="R36" s="140">
        <v>70.89496114314358</v>
      </c>
      <c r="S36" s="231"/>
      <c r="T36" s="228"/>
      <c r="U36" s="228"/>
      <c r="V36" s="228"/>
      <c r="W36" s="234"/>
      <c r="X36" s="169" t="s">
        <v>197</v>
      </c>
      <c r="Y36" s="169" t="s">
        <v>198</v>
      </c>
      <c r="Z36" s="180"/>
    </row>
    <row r="37" spans="1:26" s="40" customFormat="1" ht="12.75">
      <c r="A37" s="253" t="s">
        <v>17</v>
      </c>
      <c r="B37" s="37" t="s">
        <v>114</v>
      </c>
      <c r="C37" s="72">
        <v>1</v>
      </c>
      <c r="D37" s="96">
        <v>0.0029434881252223062</v>
      </c>
      <c r="E37" s="49">
        <v>0.0028536509589142216</v>
      </c>
      <c r="F37" s="38">
        <v>0.6802369403699711</v>
      </c>
      <c r="G37" s="38">
        <v>0.6291956950781874</v>
      </c>
      <c r="H37" s="97">
        <v>0.03497026098056104</v>
      </c>
      <c r="I37" s="264" t="s">
        <v>514</v>
      </c>
      <c r="J37" s="288" t="s">
        <v>514</v>
      </c>
      <c r="K37" s="249" t="s">
        <v>84</v>
      </c>
      <c r="L37" s="252" t="s">
        <v>84</v>
      </c>
      <c r="M37" s="226">
        <f>SUM(F37:F42)/6</f>
        <v>5.788706010735066</v>
      </c>
      <c r="N37" s="226">
        <f>SUM(G37:G42)/6</f>
        <v>3.301516850420095</v>
      </c>
      <c r="O37" s="232">
        <f>SUM(H37:H42)/6</f>
        <v>4.484087227714981</v>
      </c>
      <c r="P37" s="87"/>
      <c r="Q37" s="38"/>
      <c r="R37" s="88"/>
      <c r="S37" s="229" t="s">
        <v>514</v>
      </c>
      <c r="T37" s="226" t="s">
        <v>514</v>
      </c>
      <c r="U37" s="226" t="s">
        <v>514</v>
      </c>
      <c r="V37" s="226" t="s">
        <v>514</v>
      </c>
      <c r="W37" s="232" t="s">
        <v>514</v>
      </c>
      <c r="X37" s="163" t="s">
        <v>136</v>
      </c>
      <c r="Y37" s="163" t="s">
        <v>523</v>
      </c>
      <c r="Z37" s="177"/>
    </row>
    <row r="38" spans="1:26" s="13" customFormat="1" ht="12.75">
      <c r="A38" s="219"/>
      <c r="B38" s="10" t="s">
        <v>115</v>
      </c>
      <c r="C38" s="73">
        <v>2</v>
      </c>
      <c r="D38" s="98">
        <v>0.12036712867208707</v>
      </c>
      <c r="E38" s="15">
        <v>0.06920521653543307</v>
      </c>
      <c r="F38" s="11">
        <v>2.8364335877587967</v>
      </c>
      <c r="G38" s="11">
        <v>1.8554720601452717</v>
      </c>
      <c r="H38" s="90">
        <v>2.9531863043611484</v>
      </c>
      <c r="I38" s="219"/>
      <c r="J38" s="210"/>
      <c r="K38" s="250"/>
      <c r="L38" s="202"/>
      <c r="M38" s="202"/>
      <c r="N38" s="202"/>
      <c r="O38" s="247"/>
      <c r="P38" s="89"/>
      <c r="Q38" s="11"/>
      <c r="R38" s="90"/>
      <c r="S38" s="219"/>
      <c r="T38" s="208"/>
      <c r="U38" s="208"/>
      <c r="V38" s="208"/>
      <c r="W38" s="210"/>
      <c r="X38" s="166" t="s">
        <v>134</v>
      </c>
      <c r="Y38" s="166" t="s">
        <v>135</v>
      </c>
      <c r="Z38" s="178"/>
    </row>
    <row r="39" spans="1:26" s="13" customFormat="1" ht="12.75">
      <c r="A39" s="219"/>
      <c r="B39" s="10" t="s">
        <v>116</v>
      </c>
      <c r="C39" s="73">
        <v>3</v>
      </c>
      <c r="D39" s="89" t="s">
        <v>84</v>
      </c>
      <c r="E39" s="11" t="s">
        <v>84</v>
      </c>
      <c r="F39" s="11">
        <v>3.047728309896632</v>
      </c>
      <c r="G39" s="11">
        <v>0.7777053554375873</v>
      </c>
      <c r="H39" s="90">
        <v>1.1190483513779528</v>
      </c>
      <c r="I39" s="219"/>
      <c r="J39" s="210"/>
      <c r="K39" s="250"/>
      <c r="L39" s="202"/>
      <c r="M39" s="202"/>
      <c r="N39" s="202"/>
      <c r="O39" s="247"/>
      <c r="P39" s="89"/>
      <c r="Q39" s="11"/>
      <c r="R39" s="90"/>
      <c r="S39" s="219"/>
      <c r="T39" s="208"/>
      <c r="U39" s="208"/>
      <c r="V39" s="208"/>
      <c r="W39" s="210"/>
      <c r="X39" s="166" t="s">
        <v>132</v>
      </c>
      <c r="Y39" s="166" t="s">
        <v>133</v>
      </c>
      <c r="Z39" s="178"/>
    </row>
    <row r="40" spans="1:26" s="13" customFormat="1" ht="12.75">
      <c r="A40" s="219"/>
      <c r="B40" s="10" t="s">
        <v>117</v>
      </c>
      <c r="C40" s="73">
        <v>4</v>
      </c>
      <c r="D40" s="89">
        <v>7.506951185164166</v>
      </c>
      <c r="E40" s="11">
        <v>2.922138581928161</v>
      </c>
      <c r="F40" s="11">
        <v>7.352736927585053</v>
      </c>
      <c r="G40" s="11">
        <v>2.7221580001082684</v>
      </c>
      <c r="H40" s="90">
        <v>6.879350551576168</v>
      </c>
      <c r="I40" s="219"/>
      <c r="J40" s="210"/>
      <c r="K40" s="250"/>
      <c r="L40" s="202"/>
      <c r="M40" s="202"/>
      <c r="N40" s="202"/>
      <c r="O40" s="247"/>
      <c r="P40" s="89"/>
      <c r="Q40" s="11"/>
      <c r="R40" s="90"/>
      <c r="S40" s="219"/>
      <c r="T40" s="208"/>
      <c r="U40" s="208"/>
      <c r="V40" s="208"/>
      <c r="W40" s="210"/>
      <c r="X40" s="166" t="s">
        <v>130</v>
      </c>
      <c r="Y40" s="166" t="s">
        <v>131</v>
      </c>
      <c r="Z40" s="178"/>
    </row>
    <row r="41" spans="1:26" s="13" customFormat="1" ht="12.75">
      <c r="A41" s="219"/>
      <c r="B41" s="10" t="s">
        <v>118</v>
      </c>
      <c r="C41" s="73">
        <v>5</v>
      </c>
      <c r="D41" s="89">
        <v>16.79152146889649</v>
      </c>
      <c r="E41" s="11">
        <v>6.263741171928078</v>
      </c>
      <c r="F41" s="11">
        <v>10.300389762415254</v>
      </c>
      <c r="G41" s="11">
        <v>6.086029441308062</v>
      </c>
      <c r="H41" s="90">
        <v>7.793505381181409</v>
      </c>
      <c r="I41" s="219"/>
      <c r="J41" s="210"/>
      <c r="K41" s="250"/>
      <c r="L41" s="202"/>
      <c r="M41" s="202"/>
      <c r="N41" s="202"/>
      <c r="O41" s="247"/>
      <c r="P41" s="89"/>
      <c r="Q41" s="11"/>
      <c r="R41" s="90"/>
      <c r="S41" s="219"/>
      <c r="T41" s="208"/>
      <c r="U41" s="208"/>
      <c r="V41" s="208"/>
      <c r="W41" s="210"/>
      <c r="X41" s="166" t="s">
        <v>126</v>
      </c>
      <c r="Y41" s="166" t="s">
        <v>127</v>
      </c>
      <c r="Z41" s="178"/>
    </row>
    <row r="42" spans="1:26" s="44" customFormat="1" ht="13.5" thickBot="1">
      <c r="A42" s="220"/>
      <c r="B42" s="42" t="s">
        <v>119</v>
      </c>
      <c r="C42" s="74">
        <v>6</v>
      </c>
      <c r="D42" s="91">
        <v>17.637267329773813</v>
      </c>
      <c r="E42" s="43">
        <v>6.529735706505862</v>
      </c>
      <c r="F42" s="43">
        <v>10.514710536384685</v>
      </c>
      <c r="G42" s="43">
        <v>7.738540550443197</v>
      </c>
      <c r="H42" s="92">
        <v>8.124462516812649</v>
      </c>
      <c r="I42" s="220"/>
      <c r="J42" s="213"/>
      <c r="K42" s="251"/>
      <c r="L42" s="245"/>
      <c r="M42" s="245"/>
      <c r="N42" s="245"/>
      <c r="O42" s="248"/>
      <c r="P42" s="91"/>
      <c r="Q42" s="43"/>
      <c r="R42" s="92"/>
      <c r="S42" s="220"/>
      <c r="T42" s="212"/>
      <c r="U42" s="212"/>
      <c r="V42" s="212"/>
      <c r="W42" s="213"/>
      <c r="X42" s="167" t="s">
        <v>128</v>
      </c>
      <c r="Y42" s="167" t="s">
        <v>129</v>
      </c>
      <c r="Z42" s="179"/>
    </row>
    <row r="43" spans="1:26" s="40" customFormat="1" ht="12.75">
      <c r="A43" s="253" t="s">
        <v>17</v>
      </c>
      <c r="B43" s="37" t="s">
        <v>8</v>
      </c>
      <c r="C43" s="72">
        <v>7</v>
      </c>
      <c r="D43" s="87">
        <v>19.367515863644623</v>
      </c>
      <c r="E43" s="38">
        <v>6.902048441874504</v>
      </c>
      <c r="F43" s="38">
        <v>13.362372265253068</v>
      </c>
      <c r="G43" s="38">
        <v>9.697029573574055</v>
      </c>
      <c r="H43" s="88">
        <v>8.124462516812649</v>
      </c>
      <c r="I43" s="253">
        <v>33</v>
      </c>
      <c r="J43" s="254">
        <v>32</v>
      </c>
      <c r="K43" s="199">
        <f>(D43*0.5+D44*1.5+D45*1.5+D46*1.5)/5</f>
        <v>19.41750352982337</v>
      </c>
      <c r="L43" s="226">
        <f>(E43*0.5+E44*1.5+E45*1.5+E46*1.5)/5</f>
        <v>7.196269166040551</v>
      </c>
      <c r="M43" s="226">
        <f>(F43*0.5+F44*1.5+F45*1.5+F46*1.5)/5</f>
        <v>12.484339080800119</v>
      </c>
      <c r="N43" s="226">
        <f>(G43*0.5+G44*1.5+G45*1.5+G46*1.5)/5</f>
        <v>9.420535510214794</v>
      </c>
      <c r="O43" s="232">
        <f>(H43*0.5+H44*1.5+H45*1.5+H46*1.5)/5</f>
        <v>9.078784067543795</v>
      </c>
      <c r="P43" s="129">
        <v>1.2281994595921764</v>
      </c>
      <c r="Q43" s="45">
        <f t="shared" si="0"/>
        <v>4.200442151805532</v>
      </c>
      <c r="R43" s="130">
        <v>94.57135838860229</v>
      </c>
      <c r="S43" s="229">
        <f>ABS(LOG(($I$43+$J$43)/2)-LOG(K43))</f>
        <v>0.2236899682037934</v>
      </c>
      <c r="T43" s="226">
        <f>ABS(LOG(($I$43+$J$43)/2)-LOG(L43))</f>
        <v>0.6547759618445613</v>
      </c>
      <c r="U43" s="226">
        <f>ABS(LOG(($I$43+$J$43)/2)-LOG(M43))</f>
        <v>0.4155178051732953</v>
      </c>
      <c r="V43" s="226">
        <f>ABS(LOG(($I$43+$J$43)/2)-LOG(N43))</f>
        <v>0.5378077700202892</v>
      </c>
      <c r="W43" s="232">
        <f>ABS(LOG(($I$43+$J$43)/2)-LOG(O43))</f>
        <v>0.5538556741447086</v>
      </c>
      <c r="X43" s="163" t="s">
        <v>199</v>
      </c>
      <c r="Y43" s="163" t="s">
        <v>200</v>
      </c>
      <c r="Z43" s="177"/>
    </row>
    <row r="44" spans="1:26" s="35" customFormat="1" ht="12.75">
      <c r="A44" s="219"/>
      <c r="B44" s="5" t="s">
        <v>9</v>
      </c>
      <c r="C44" s="7">
        <v>8</v>
      </c>
      <c r="D44" s="99">
        <v>17.23698832115783</v>
      </c>
      <c r="E44" s="6">
        <v>6.263741171928078</v>
      </c>
      <c r="F44" s="6">
        <v>9.417819801629237</v>
      </c>
      <c r="G44" s="6">
        <v>8.573648825069451</v>
      </c>
      <c r="H44" s="100">
        <v>7.5803915666903645</v>
      </c>
      <c r="I44" s="219"/>
      <c r="J44" s="210"/>
      <c r="K44" s="200"/>
      <c r="L44" s="227"/>
      <c r="M44" s="227"/>
      <c r="N44" s="227"/>
      <c r="O44" s="233"/>
      <c r="P44" s="141">
        <v>1.851623256388134</v>
      </c>
      <c r="Q44" s="34">
        <f t="shared" si="0"/>
        <v>8.542155289470458</v>
      </c>
      <c r="R44" s="142">
        <v>89.6062214541414</v>
      </c>
      <c r="S44" s="230"/>
      <c r="T44" s="227"/>
      <c r="U44" s="227"/>
      <c r="V44" s="227"/>
      <c r="W44" s="233"/>
      <c r="X44" s="170" t="s">
        <v>201</v>
      </c>
      <c r="Y44" s="170" t="s">
        <v>202</v>
      </c>
      <c r="Z44" s="181"/>
    </row>
    <row r="45" spans="1:26" s="13" customFormat="1" ht="12.75">
      <c r="A45" s="219"/>
      <c r="B45" s="10" t="s">
        <v>10</v>
      </c>
      <c r="C45" s="73">
        <v>9</v>
      </c>
      <c r="D45" s="89">
        <v>20.48997650582917</v>
      </c>
      <c r="E45" s="11">
        <v>7.711569950457794</v>
      </c>
      <c r="F45" s="11">
        <v>13.630475373064293</v>
      </c>
      <c r="G45" s="11">
        <v>8.60398259211303</v>
      </c>
      <c r="H45" s="90">
        <v>11.021681008494443</v>
      </c>
      <c r="I45" s="219"/>
      <c r="J45" s="210"/>
      <c r="K45" s="200"/>
      <c r="L45" s="227"/>
      <c r="M45" s="227"/>
      <c r="N45" s="227"/>
      <c r="O45" s="233"/>
      <c r="P45" s="131">
        <v>1.8337408312958763</v>
      </c>
      <c r="Q45" s="14">
        <f t="shared" si="0"/>
        <v>3.3129584352078894</v>
      </c>
      <c r="R45" s="132">
        <v>94.85330073349624</v>
      </c>
      <c r="S45" s="230"/>
      <c r="T45" s="227"/>
      <c r="U45" s="227"/>
      <c r="V45" s="227"/>
      <c r="W45" s="233"/>
      <c r="X45" s="166" t="s">
        <v>203</v>
      </c>
      <c r="Y45" s="166" t="s">
        <v>149</v>
      </c>
      <c r="Z45" s="178"/>
    </row>
    <row r="46" spans="1:26" s="44" customFormat="1" ht="13.5" thickBot="1">
      <c r="A46" s="220"/>
      <c r="B46" s="42" t="s">
        <v>11</v>
      </c>
      <c r="C46" s="74">
        <v>10</v>
      </c>
      <c r="D46" s="91">
        <v>20.542208317876018</v>
      </c>
      <c r="E46" s="43">
        <v>7.711569950457794</v>
      </c>
      <c r="F46" s="43">
        <v>14.112044339555842</v>
      </c>
      <c r="G46" s="43">
        <v>10.991810425675482</v>
      </c>
      <c r="H46" s="92">
        <v>8.952386811023624</v>
      </c>
      <c r="I46" s="220"/>
      <c r="J46" s="213"/>
      <c r="K46" s="201"/>
      <c r="L46" s="228"/>
      <c r="M46" s="228"/>
      <c r="N46" s="228"/>
      <c r="O46" s="234"/>
      <c r="P46" s="133">
        <v>0.5936127270567161</v>
      </c>
      <c r="Q46" s="46">
        <f t="shared" si="0"/>
        <v>4.060311053069142</v>
      </c>
      <c r="R46" s="134">
        <v>95.34607621987413</v>
      </c>
      <c r="S46" s="231"/>
      <c r="T46" s="228"/>
      <c r="U46" s="228"/>
      <c r="V46" s="228"/>
      <c r="W46" s="234"/>
      <c r="X46" s="167" t="s">
        <v>204</v>
      </c>
      <c r="Y46" s="167" t="s">
        <v>151</v>
      </c>
      <c r="Z46" s="179"/>
    </row>
    <row r="47" spans="1:26" s="40" customFormat="1" ht="12.75">
      <c r="A47" s="253" t="s">
        <v>18</v>
      </c>
      <c r="B47" s="37" t="s">
        <v>114</v>
      </c>
      <c r="C47" s="72">
        <v>1</v>
      </c>
      <c r="D47" s="87">
        <v>17.496532338578724</v>
      </c>
      <c r="E47" s="38">
        <v>6.713311564268497</v>
      </c>
      <c r="F47" s="38">
        <v>11.151146418200051</v>
      </c>
      <c r="G47" s="38">
        <v>11.103385036122397</v>
      </c>
      <c r="H47" s="88">
        <v>8.952386811023624</v>
      </c>
      <c r="I47" s="253" t="s">
        <v>514</v>
      </c>
      <c r="J47" s="254" t="s">
        <v>514</v>
      </c>
      <c r="K47" s="249" t="s">
        <v>84</v>
      </c>
      <c r="L47" s="252" t="s">
        <v>84</v>
      </c>
      <c r="M47" s="226">
        <f>(SUM(F47:F52)*1.5)/9</f>
        <v>8.66393052806161</v>
      </c>
      <c r="N47" s="226">
        <f>(SUM(G47:G52)*1.5)/9</f>
        <v>6.208515946179837</v>
      </c>
      <c r="O47" s="232">
        <f>(SUM(H47:H52)*1.5)/9</f>
        <v>7.139146647199177</v>
      </c>
      <c r="P47" s="87"/>
      <c r="Q47" s="38"/>
      <c r="R47" s="88"/>
      <c r="S47" s="229" t="s">
        <v>514</v>
      </c>
      <c r="T47" s="226" t="s">
        <v>514</v>
      </c>
      <c r="U47" s="226" t="s">
        <v>514</v>
      </c>
      <c r="V47" s="226" t="s">
        <v>514</v>
      </c>
      <c r="W47" s="232" t="s">
        <v>514</v>
      </c>
      <c r="X47" s="168" t="s">
        <v>205</v>
      </c>
      <c r="Y47" s="168" t="s">
        <v>166</v>
      </c>
      <c r="Z47" s="177"/>
    </row>
    <row r="48" spans="1:26" s="13" customFormat="1" ht="12.75">
      <c r="A48" s="219"/>
      <c r="B48" s="10" t="s">
        <v>115</v>
      </c>
      <c r="C48" s="73">
        <v>2</v>
      </c>
      <c r="D48" s="89">
        <v>19.13762742862121</v>
      </c>
      <c r="E48" s="11">
        <v>7.295589719889918</v>
      </c>
      <c r="F48" s="11">
        <v>12.603278973184722</v>
      </c>
      <c r="G48" s="11">
        <v>12.359055118109849</v>
      </c>
      <c r="H48" s="90">
        <v>10.00238663900407</v>
      </c>
      <c r="I48" s="219"/>
      <c r="J48" s="210"/>
      <c r="K48" s="250"/>
      <c r="L48" s="202"/>
      <c r="M48" s="202"/>
      <c r="N48" s="202"/>
      <c r="O48" s="247"/>
      <c r="P48" s="89"/>
      <c r="Q48" s="11"/>
      <c r="R48" s="90"/>
      <c r="S48" s="219"/>
      <c r="T48" s="208"/>
      <c r="U48" s="208"/>
      <c r="V48" s="208"/>
      <c r="W48" s="210"/>
      <c r="X48" s="164" t="s">
        <v>206</v>
      </c>
      <c r="Y48" s="164" t="s">
        <v>164</v>
      </c>
      <c r="Z48" s="178"/>
    </row>
    <row r="49" spans="1:26" s="13" customFormat="1" ht="12.75">
      <c r="A49" s="219"/>
      <c r="B49" s="10" t="s">
        <v>116</v>
      </c>
      <c r="C49" s="73">
        <v>3</v>
      </c>
      <c r="D49" s="89">
        <v>15.041437594667379</v>
      </c>
      <c r="E49" s="11">
        <v>5.763817273118798</v>
      </c>
      <c r="F49" s="11">
        <v>8.662469179046317</v>
      </c>
      <c r="G49" s="11">
        <v>6.4416767451610655</v>
      </c>
      <c r="H49" s="90">
        <v>7.902298662043496</v>
      </c>
      <c r="I49" s="219"/>
      <c r="J49" s="210"/>
      <c r="K49" s="250"/>
      <c r="L49" s="202"/>
      <c r="M49" s="202"/>
      <c r="N49" s="202"/>
      <c r="O49" s="247"/>
      <c r="P49" s="89"/>
      <c r="Q49" s="11"/>
      <c r="R49" s="90"/>
      <c r="S49" s="219"/>
      <c r="T49" s="208"/>
      <c r="U49" s="208"/>
      <c r="V49" s="208"/>
      <c r="W49" s="210"/>
      <c r="X49" s="164" t="s">
        <v>153</v>
      </c>
      <c r="Y49" s="164" t="s">
        <v>173</v>
      </c>
      <c r="Z49" s="178"/>
    </row>
    <row r="50" spans="1:26" s="13" customFormat="1" ht="12.75">
      <c r="A50" s="219"/>
      <c r="B50" s="10" t="s">
        <v>117</v>
      </c>
      <c r="C50" s="73">
        <v>4</v>
      </c>
      <c r="D50" s="98">
        <v>0.0005367736814205883</v>
      </c>
      <c r="E50" s="15">
        <v>0.0010813315083661418</v>
      </c>
      <c r="F50" s="11">
        <v>5.268037947426902</v>
      </c>
      <c r="G50" s="11">
        <v>1.1736764196409306</v>
      </c>
      <c r="H50" s="90">
        <v>5.906372608722297</v>
      </c>
      <c r="I50" s="219"/>
      <c r="J50" s="210"/>
      <c r="K50" s="250"/>
      <c r="L50" s="202"/>
      <c r="M50" s="202"/>
      <c r="N50" s="202"/>
      <c r="O50" s="247"/>
      <c r="P50" s="89"/>
      <c r="Q50" s="11"/>
      <c r="R50" s="90"/>
      <c r="S50" s="219"/>
      <c r="T50" s="208"/>
      <c r="U50" s="208"/>
      <c r="V50" s="208"/>
      <c r="W50" s="210"/>
      <c r="X50" s="164" t="s">
        <v>153</v>
      </c>
      <c r="Y50" s="164" t="s">
        <v>173</v>
      </c>
      <c r="Z50" s="178"/>
    </row>
    <row r="51" spans="1:26" s="13" customFormat="1" ht="12.75">
      <c r="A51" s="219"/>
      <c r="B51" s="10" t="s">
        <v>118</v>
      </c>
      <c r="C51" s="73">
        <v>5</v>
      </c>
      <c r="D51" s="101" t="s">
        <v>84</v>
      </c>
      <c r="E51" s="17" t="s">
        <v>84</v>
      </c>
      <c r="F51" s="11">
        <v>4.38694496054632</v>
      </c>
      <c r="G51" s="15">
        <v>0.4915083820341268</v>
      </c>
      <c r="H51" s="90">
        <v>1.1190483513779528</v>
      </c>
      <c r="I51" s="219"/>
      <c r="J51" s="210"/>
      <c r="K51" s="250"/>
      <c r="L51" s="202"/>
      <c r="M51" s="202"/>
      <c r="N51" s="202"/>
      <c r="O51" s="247"/>
      <c r="P51" s="89"/>
      <c r="Q51" s="11"/>
      <c r="R51" s="90"/>
      <c r="S51" s="219"/>
      <c r="T51" s="208"/>
      <c r="U51" s="208"/>
      <c r="V51" s="208"/>
      <c r="W51" s="210"/>
      <c r="X51" s="164" t="s">
        <v>163</v>
      </c>
      <c r="Y51" s="164" t="s">
        <v>175</v>
      </c>
      <c r="Z51" s="178"/>
    </row>
    <row r="52" spans="1:26" s="44" customFormat="1" ht="13.5" thickBot="1">
      <c r="A52" s="220"/>
      <c r="B52" s="42" t="s">
        <v>119</v>
      </c>
      <c r="C52" s="74">
        <v>6</v>
      </c>
      <c r="D52" s="91">
        <v>16.36726732388568</v>
      </c>
      <c r="E52" s="43">
        <v>6.263741171928078</v>
      </c>
      <c r="F52" s="43">
        <v>9.911705689965336</v>
      </c>
      <c r="G52" s="43">
        <v>5.681793976010649</v>
      </c>
      <c r="H52" s="92">
        <v>8.952386811023624</v>
      </c>
      <c r="I52" s="220"/>
      <c r="J52" s="213"/>
      <c r="K52" s="251"/>
      <c r="L52" s="245"/>
      <c r="M52" s="245"/>
      <c r="N52" s="245"/>
      <c r="O52" s="248"/>
      <c r="P52" s="91"/>
      <c r="Q52" s="43"/>
      <c r="R52" s="92"/>
      <c r="S52" s="220"/>
      <c r="T52" s="212"/>
      <c r="U52" s="212"/>
      <c r="V52" s="212"/>
      <c r="W52" s="213"/>
      <c r="X52" s="165" t="s">
        <v>207</v>
      </c>
      <c r="Y52" s="165" t="s">
        <v>175</v>
      </c>
      <c r="Z52" s="179"/>
    </row>
    <row r="53" spans="1:26" s="40" customFormat="1" ht="12.75">
      <c r="A53" s="253" t="s">
        <v>18</v>
      </c>
      <c r="B53" s="37" t="s">
        <v>8</v>
      </c>
      <c r="C53" s="72">
        <v>7</v>
      </c>
      <c r="D53" s="87" t="s">
        <v>84</v>
      </c>
      <c r="E53" s="38" t="s">
        <v>84</v>
      </c>
      <c r="F53" s="49">
        <v>0.0918400631192787</v>
      </c>
      <c r="G53" s="49">
        <v>1.0859086504321952E-05</v>
      </c>
      <c r="H53" s="88" t="s">
        <v>84</v>
      </c>
      <c r="I53" s="253">
        <v>0.9</v>
      </c>
      <c r="J53" s="254">
        <v>0.8</v>
      </c>
      <c r="K53" s="229" t="s">
        <v>84</v>
      </c>
      <c r="L53" s="226" t="s">
        <v>84</v>
      </c>
      <c r="M53" s="279">
        <f>(F53*0.5+F54*1.5+F55*1.5+F56*1.5)/5</f>
        <v>0.12923067560396131</v>
      </c>
      <c r="N53" s="282">
        <f>(G53*0.5+G54*1.5+G55*1.5+G56*1.5)/5</f>
        <v>0.00023883215686939727</v>
      </c>
      <c r="O53" s="232" t="s">
        <v>84</v>
      </c>
      <c r="P53" s="135">
        <v>70.60707526568628</v>
      </c>
      <c r="Q53" s="50">
        <f t="shared" si="0"/>
        <v>5.502984422769114</v>
      </c>
      <c r="R53" s="136">
        <v>23.88994031154461</v>
      </c>
      <c r="S53" s="197" t="s">
        <v>513</v>
      </c>
      <c r="T53" s="218" t="s">
        <v>513</v>
      </c>
      <c r="U53" s="226">
        <f>ABS(LOG(($I$53+$J$53)/2)-LOG(M53))</f>
        <v>0.8180533109387607</v>
      </c>
      <c r="V53" s="226">
        <f>ABS(LOG(($I$53+$J$53)/2)-LOG(N53))</f>
        <v>3.551326124987629</v>
      </c>
      <c r="W53" s="217" t="s">
        <v>513</v>
      </c>
      <c r="X53" s="163" t="s">
        <v>208</v>
      </c>
      <c r="Y53" s="163" t="s">
        <v>194</v>
      </c>
      <c r="Z53" s="177"/>
    </row>
    <row r="54" spans="1:26" s="13" customFormat="1" ht="12.75">
      <c r="A54" s="219"/>
      <c r="B54" s="10" t="s">
        <v>9</v>
      </c>
      <c r="C54" s="73">
        <v>8</v>
      </c>
      <c r="D54" s="89" t="s">
        <v>84</v>
      </c>
      <c r="E54" s="11" t="s">
        <v>84</v>
      </c>
      <c r="F54" s="15">
        <v>0.14721117250037685</v>
      </c>
      <c r="G54" s="15">
        <v>3.763690602503437E-05</v>
      </c>
      <c r="H54" s="90" t="s">
        <v>84</v>
      </c>
      <c r="I54" s="219"/>
      <c r="J54" s="210"/>
      <c r="K54" s="230"/>
      <c r="L54" s="227"/>
      <c r="M54" s="280"/>
      <c r="N54" s="283"/>
      <c r="O54" s="233"/>
      <c r="P54" s="137">
        <v>64.3134908764582</v>
      </c>
      <c r="Q54" s="16">
        <f t="shared" si="0"/>
        <v>5.100209392761055</v>
      </c>
      <c r="R54" s="138">
        <v>30.58629973078074</v>
      </c>
      <c r="S54" s="219"/>
      <c r="T54" s="208"/>
      <c r="U54" s="227"/>
      <c r="V54" s="227"/>
      <c r="W54" s="210"/>
      <c r="X54" s="166" t="s">
        <v>209</v>
      </c>
      <c r="Y54" s="166" t="s">
        <v>210</v>
      </c>
      <c r="Z54" s="178"/>
    </row>
    <row r="55" spans="1:26" s="13" customFormat="1" ht="12.75">
      <c r="A55" s="219"/>
      <c r="B55" s="10" t="s">
        <v>10</v>
      </c>
      <c r="C55" s="73">
        <v>9</v>
      </c>
      <c r="D55" s="89" t="s">
        <v>84</v>
      </c>
      <c r="E55" s="11" t="s">
        <v>84</v>
      </c>
      <c r="F55" s="15">
        <v>0.12308802793535897</v>
      </c>
      <c r="G55" s="15">
        <v>5.2907566754834226E-05</v>
      </c>
      <c r="H55" s="90" t="s">
        <v>84</v>
      </c>
      <c r="I55" s="219"/>
      <c r="J55" s="210"/>
      <c r="K55" s="230"/>
      <c r="L55" s="227"/>
      <c r="M55" s="280"/>
      <c r="N55" s="283"/>
      <c r="O55" s="233"/>
      <c r="P55" s="137">
        <v>62.58913009031828</v>
      </c>
      <c r="Q55" s="16">
        <f t="shared" si="0"/>
        <v>9.364601489463098</v>
      </c>
      <c r="R55" s="138">
        <v>28.046268420218624</v>
      </c>
      <c r="S55" s="219"/>
      <c r="T55" s="208"/>
      <c r="U55" s="227"/>
      <c r="V55" s="227"/>
      <c r="W55" s="210"/>
      <c r="X55" s="166" t="s">
        <v>211</v>
      </c>
      <c r="Y55" s="166" t="s">
        <v>212</v>
      </c>
      <c r="Z55" s="178"/>
    </row>
    <row r="56" spans="1:26" s="44" customFormat="1" ht="13.5" thickBot="1">
      <c r="A56" s="220"/>
      <c r="B56" s="42" t="s">
        <v>11</v>
      </c>
      <c r="C56" s="74">
        <v>10</v>
      </c>
      <c r="D56" s="91" t="s">
        <v>84</v>
      </c>
      <c r="E56" s="43" t="s">
        <v>84</v>
      </c>
      <c r="F56" s="48">
        <v>0.12985636387104232</v>
      </c>
      <c r="G56" s="48">
        <v>0.0007019430212833484</v>
      </c>
      <c r="H56" s="92" t="s">
        <v>84</v>
      </c>
      <c r="I56" s="220"/>
      <c r="J56" s="213"/>
      <c r="K56" s="231"/>
      <c r="L56" s="228"/>
      <c r="M56" s="281"/>
      <c r="N56" s="284"/>
      <c r="O56" s="234"/>
      <c r="P56" s="143">
        <v>49.498973801762865</v>
      </c>
      <c r="Q56" s="51">
        <f t="shared" si="0"/>
        <v>21.695038029699152</v>
      </c>
      <c r="R56" s="144">
        <v>28.805988168537983</v>
      </c>
      <c r="S56" s="220"/>
      <c r="T56" s="212"/>
      <c r="U56" s="228"/>
      <c r="V56" s="228"/>
      <c r="W56" s="213"/>
      <c r="X56" s="167" t="s">
        <v>213</v>
      </c>
      <c r="Y56" s="167" t="s">
        <v>214</v>
      </c>
      <c r="Z56" s="179"/>
    </row>
    <row r="57" spans="1:26" s="40" customFormat="1" ht="12.75">
      <c r="A57" s="253" t="s">
        <v>19</v>
      </c>
      <c r="B57" s="37" t="s">
        <v>114</v>
      </c>
      <c r="C57" s="72">
        <v>1</v>
      </c>
      <c r="D57" s="87">
        <v>17.925195536136478</v>
      </c>
      <c r="E57" s="38">
        <v>6.807025901374067</v>
      </c>
      <c r="F57" s="38">
        <v>11.162875640257942</v>
      </c>
      <c r="G57" s="38">
        <v>7.537923779150684</v>
      </c>
      <c r="H57" s="88">
        <v>8.952386811023624</v>
      </c>
      <c r="I57" s="264" t="s">
        <v>514</v>
      </c>
      <c r="J57" s="288" t="s">
        <v>514</v>
      </c>
      <c r="K57" s="229">
        <f>SUM(D57:D62)/6</f>
        <v>19.809589078694753</v>
      </c>
      <c r="L57" s="226">
        <f>SUM(E57:E62)/6</f>
        <v>7.481412341186278</v>
      </c>
      <c r="M57" s="226">
        <f>SUM(F57:F62)/6</f>
        <v>13.615273929987104</v>
      </c>
      <c r="N57" s="226">
        <f>SUM(G57:G62)/6</f>
        <v>8.594239847830636</v>
      </c>
      <c r="O57" s="232">
        <f>SUM(H57:H62)/6</f>
        <v>9.973482032779039</v>
      </c>
      <c r="P57" s="87"/>
      <c r="Q57" s="38"/>
      <c r="R57" s="88"/>
      <c r="S57" s="229" t="s">
        <v>514</v>
      </c>
      <c r="T57" s="226" t="s">
        <v>514</v>
      </c>
      <c r="U57" s="226" t="s">
        <v>514</v>
      </c>
      <c r="V57" s="226" t="s">
        <v>514</v>
      </c>
      <c r="W57" s="232" t="s">
        <v>514</v>
      </c>
      <c r="X57" s="168" t="s">
        <v>137</v>
      </c>
      <c r="Y57" s="168" t="s">
        <v>131</v>
      </c>
      <c r="Z57" s="177"/>
    </row>
    <row r="58" spans="1:26" s="13" customFormat="1" ht="12.75">
      <c r="A58" s="219"/>
      <c r="B58" s="10" t="s">
        <v>115</v>
      </c>
      <c r="C58" s="73">
        <v>2</v>
      </c>
      <c r="D58" s="89">
        <v>21.119728401657607</v>
      </c>
      <c r="E58" s="11">
        <v>7.928371691291099</v>
      </c>
      <c r="F58" s="11">
        <v>14.605814600971465</v>
      </c>
      <c r="G58" s="11">
        <v>10.121808354542267</v>
      </c>
      <c r="H58" s="90">
        <v>9.864680826373224</v>
      </c>
      <c r="I58" s="219"/>
      <c r="J58" s="210"/>
      <c r="K58" s="250"/>
      <c r="L58" s="202"/>
      <c r="M58" s="202"/>
      <c r="N58" s="202"/>
      <c r="O58" s="247"/>
      <c r="P58" s="89"/>
      <c r="Q58" s="11"/>
      <c r="R58" s="90"/>
      <c r="S58" s="219"/>
      <c r="T58" s="208"/>
      <c r="U58" s="208"/>
      <c r="V58" s="208"/>
      <c r="W58" s="210"/>
      <c r="X58" s="164" t="s">
        <v>138</v>
      </c>
      <c r="Y58" s="164" t="s">
        <v>139</v>
      </c>
      <c r="Z58" s="178"/>
    </row>
    <row r="59" spans="1:26" s="13" customFormat="1" ht="12.75">
      <c r="A59" s="219"/>
      <c r="B59" s="10" t="s">
        <v>116</v>
      </c>
      <c r="C59" s="73">
        <v>3</v>
      </c>
      <c r="D59" s="89">
        <v>17.61020842207713</v>
      </c>
      <c r="E59" s="11">
        <v>6.713311564268497</v>
      </c>
      <c r="F59" s="11">
        <v>11.110372154163915</v>
      </c>
      <c r="G59" s="11">
        <v>8.264628356933365</v>
      </c>
      <c r="H59" s="90">
        <v>9.332556728297762</v>
      </c>
      <c r="I59" s="219"/>
      <c r="J59" s="210"/>
      <c r="K59" s="250"/>
      <c r="L59" s="202"/>
      <c r="M59" s="202"/>
      <c r="N59" s="202"/>
      <c r="O59" s="247"/>
      <c r="P59" s="89"/>
      <c r="Q59" s="11"/>
      <c r="R59" s="90"/>
      <c r="S59" s="219"/>
      <c r="T59" s="208"/>
      <c r="U59" s="208"/>
      <c r="V59" s="208"/>
      <c r="W59" s="210"/>
      <c r="X59" s="164" t="s">
        <v>140</v>
      </c>
      <c r="Y59" s="164" t="s">
        <v>141</v>
      </c>
      <c r="Z59" s="178"/>
    </row>
    <row r="60" spans="1:26" s="13" customFormat="1" ht="12.75">
      <c r="A60" s="219"/>
      <c r="B60" s="10" t="s">
        <v>117</v>
      </c>
      <c r="C60" s="73">
        <v>4</v>
      </c>
      <c r="D60" s="89">
        <v>24.568624206570718</v>
      </c>
      <c r="E60" s="11">
        <v>9.107307519591146</v>
      </c>
      <c r="F60" s="11">
        <v>20.830450307684167</v>
      </c>
      <c r="G60" s="11">
        <v>13.76444558416171</v>
      </c>
      <c r="H60" s="90">
        <v>11.812745217444597</v>
      </c>
      <c r="I60" s="219"/>
      <c r="J60" s="210"/>
      <c r="K60" s="250"/>
      <c r="L60" s="202"/>
      <c r="M60" s="202"/>
      <c r="N60" s="202"/>
      <c r="O60" s="247"/>
      <c r="P60" s="89"/>
      <c r="Q60" s="11"/>
      <c r="R60" s="90"/>
      <c r="S60" s="219"/>
      <c r="T60" s="208"/>
      <c r="U60" s="208"/>
      <c r="V60" s="208"/>
      <c r="W60" s="210"/>
      <c r="X60" s="164" t="s">
        <v>142</v>
      </c>
      <c r="Y60" s="164" t="s">
        <v>143</v>
      </c>
      <c r="Z60" s="178"/>
    </row>
    <row r="61" spans="1:26" s="13" customFormat="1" ht="12.75">
      <c r="A61" s="219"/>
      <c r="B61" s="10" t="s">
        <v>118</v>
      </c>
      <c r="C61" s="73">
        <v>5</v>
      </c>
      <c r="D61" s="89">
        <v>20.333281069688628</v>
      </c>
      <c r="E61" s="11">
        <v>7.711569950457794</v>
      </c>
      <c r="F61" s="11">
        <v>13.500622951354423</v>
      </c>
      <c r="G61" s="11">
        <v>7.120368456905135</v>
      </c>
      <c r="H61" s="90">
        <v>10.283592003119992</v>
      </c>
      <c r="I61" s="219"/>
      <c r="J61" s="210"/>
      <c r="K61" s="250"/>
      <c r="L61" s="202"/>
      <c r="M61" s="202"/>
      <c r="N61" s="202"/>
      <c r="O61" s="247"/>
      <c r="P61" s="89"/>
      <c r="Q61" s="11"/>
      <c r="R61" s="90"/>
      <c r="S61" s="219"/>
      <c r="T61" s="208"/>
      <c r="U61" s="208"/>
      <c r="V61" s="208"/>
      <c r="W61" s="210"/>
      <c r="X61" s="164" t="s">
        <v>144</v>
      </c>
      <c r="Y61" s="164" t="s">
        <v>145</v>
      </c>
      <c r="Z61" s="178"/>
    </row>
    <row r="62" spans="1:26" s="44" customFormat="1" ht="13.5" thickBot="1">
      <c r="A62" s="220"/>
      <c r="B62" s="42" t="s">
        <v>119</v>
      </c>
      <c r="C62" s="74">
        <v>6</v>
      </c>
      <c r="D62" s="91">
        <v>17.300496836037958</v>
      </c>
      <c r="E62" s="43">
        <v>6.620887420135066</v>
      </c>
      <c r="F62" s="43">
        <v>10.481507925490714</v>
      </c>
      <c r="G62" s="43">
        <v>4.756264555290659</v>
      </c>
      <c r="H62" s="92">
        <v>9.594930610415036</v>
      </c>
      <c r="I62" s="220"/>
      <c r="J62" s="213"/>
      <c r="K62" s="251"/>
      <c r="L62" s="245"/>
      <c r="M62" s="245"/>
      <c r="N62" s="245"/>
      <c r="O62" s="248"/>
      <c r="P62" s="91"/>
      <c r="Q62" s="43"/>
      <c r="R62" s="92"/>
      <c r="S62" s="220"/>
      <c r="T62" s="212"/>
      <c r="U62" s="212"/>
      <c r="V62" s="212"/>
      <c r="W62" s="213"/>
      <c r="X62" s="165" t="s">
        <v>146</v>
      </c>
      <c r="Y62" s="165" t="s">
        <v>145</v>
      </c>
      <c r="Z62" s="179"/>
    </row>
    <row r="63" spans="1:26" s="40" customFormat="1" ht="12.75">
      <c r="A63" s="253" t="s">
        <v>19</v>
      </c>
      <c r="B63" s="37" t="s">
        <v>8</v>
      </c>
      <c r="C63" s="72">
        <v>7</v>
      </c>
      <c r="D63" s="87">
        <v>18.566244931766214</v>
      </c>
      <c r="E63" s="38">
        <v>7.096091435341139</v>
      </c>
      <c r="F63" s="38">
        <v>11.310597741354227</v>
      </c>
      <c r="G63" s="38">
        <v>4.997016770906656</v>
      </c>
      <c r="H63" s="88">
        <v>10.283592003119992</v>
      </c>
      <c r="I63" s="253">
        <v>4</v>
      </c>
      <c r="J63" s="254">
        <v>4</v>
      </c>
      <c r="K63" s="229">
        <f>(D63*0.5+D64*1.5+D65*1.5+D66*1.5)/5</f>
        <v>19.836343974327946</v>
      </c>
      <c r="L63" s="276">
        <f>(E63*0.5+E64*1.5+E65*1.5+E66*1.5)/5</f>
        <v>7.461527552378916</v>
      </c>
      <c r="M63" s="226">
        <f>(F63*0.5+F64*1.5+F65*1.5+F66*1.5)/5</f>
        <v>13.569351156884114</v>
      </c>
      <c r="N63" s="226">
        <f>(G63*0.5+G64*1.5+G65*1.5+G66*1.5)/5</f>
        <v>8.404838209952933</v>
      </c>
      <c r="O63" s="232">
        <f>(H63*0.5+H64*1.5+H65*1.5+H66*1.5)/5</f>
        <v>10.073557040861186</v>
      </c>
      <c r="P63" s="129">
        <v>4.5850527281064455</v>
      </c>
      <c r="Q63" s="45">
        <f t="shared" si="0"/>
        <v>3.209536909674398</v>
      </c>
      <c r="R63" s="130">
        <v>92.20541036221915</v>
      </c>
      <c r="S63" s="229">
        <f>ABS(LOG(($I$63+$J$63)/2)-LOG(K63))</f>
        <v>0.6954016392881514</v>
      </c>
      <c r="T63" s="226">
        <f>ABS(LOG(($I$63+$J$63)/2)-LOG(L63))</f>
        <v>0.270767755669731</v>
      </c>
      <c r="U63" s="226">
        <f>ABS(LOG(($I$63+$J$63)/2)-LOG(M63))</f>
        <v>0.5304990902505758</v>
      </c>
      <c r="V63" s="226">
        <f>ABS(LOG(($I$63+$J$63)/2)-LOG(N63))</f>
        <v>0.32246936651880087</v>
      </c>
      <c r="W63" s="232">
        <f>ABS(LOG(($I$63+$J$63)/2)-LOG(O63))</f>
        <v>0.4011228586144936</v>
      </c>
      <c r="X63" s="163" t="s">
        <v>215</v>
      </c>
      <c r="Y63" s="163" t="s">
        <v>216</v>
      </c>
      <c r="Z63" s="177"/>
    </row>
    <row r="64" spans="1:26" s="13" customFormat="1" ht="12.75">
      <c r="A64" s="219"/>
      <c r="B64" s="10" t="s">
        <v>9</v>
      </c>
      <c r="C64" s="73">
        <v>8</v>
      </c>
      <c r="D64" s="89">
        <v>19.310577496783605</v>
      </c>
      <c r="E64" s="11">
        <v>7.295589719889918</v>
      </c>
      <c r="F64" s="11">
        <v>12.490599557205268</v>
      </c>
      <c r="G64" s="11">
        <v>7.838579174911199</v>
      </c>
      <c r="H64" s="90">
        <v>10.283592003119992</v>
      </c>
      <c r="I64" s="219"/>
      <c r="J64" s="210"/>
      <c r="K64" s="230"/>
      <c r="L64" s="277"/>
      <c r="M64" s="227"/>
      <c r="N64" s="227"/>
      <c r="O64" s="233"/>
      <c r="P64" s="131">
        <v>2.305475504323093</v>
      </c>
      <c r="Q64" s="14">
        <f t="shared" si="0"/>
        <v>4.0806916426510185</v>
      </c>
      <c r="R64" s="132">
        <v>93.61383285302588</v>
      </c>
      <c r="S64" s="230"/>
      <c r="T64" s="227"/>
      <c r="U64" s="227"/>
      <c r="V64" s="227"/>
      <c r="W64" s="233"/>
      <c r="X64" s="166" t="s">
        <v>217</v>
      </c>
      <c r="Y64" s="166" t="s">
        <v>218</v>
      </c>
      <c r="Z64" s="178"/>
    </row>
    <row r="65" spans="1:26" s="13" customFormat="1" ht="12.75">
      <c r="A65" s="219"/>
      <c r="B65" s="10" t="s">
        <v>10</v>
      </c>
      <c r="C65" s="73">
        <v>9</v>
      </c>
      <c r="D65" s="89">
        <v>20.259397665604855</v>
      </c>
      <c r="E65" s="11">
        <v>7.605402488129713</v>
      </c>
      <c r="F65" s="11">
        <v>14.432171745179604</v>
      </c>
      <c r="G65" s="11">
        <v>8.726025925043329</v>
      </c>
      <c r="H65" s="90">
        <v>10.00238663900407</v>
      </c>
      <c r="I65" s="219"/>
      <c r="J65" s="210"/>
      <c r="K65" s="230"/>
      <c r="L65" s="277"/>
      <c r="M65" s="227"/>
      <c r="N65" s="227"/>
      <c r="O65" s="233"/>
      <c r="P65" s="131">
        <v>1.7624250969334134</v>
      </c>
      <c r="Q65" s="14">
        <f t="shared" si="0"/>
        <v>2.5731406415227127</v>
      </c>
      <c r="R65" s="132">
        <v>95.66443426154387</v>
      </c>
      <c r="S65" s="230"/>
      <c r="T65" s="227"/>
      <c r="U65" s="227"/>
      <c r="V65" s="227"/>
      <c r="W65" s="233"/>
      <c r="X65" s="166" t="s">
        <v>219</v>
      </c>
      <c r="Y65" s="166" t="s">
        <v>220</v>
      </c>
      <c r="Z65" s="178"/>
    </row>
    <row r="66" spans="1:26" s="44" customFormat="1" ht="13.5" thickBot="1">
      <c r="A66" s="220"/>
      <c r="B66" s="42" t="s">
        <v>11</v>
      </c>
      <c r="C66" s="74">
        <v>10</v>
      </c>
      <c r="D66" s="91">
        <v>20.362423108115955</v>
      </c>
      <c r="E66" s="43">
        <v>7.605402488129713</v>
      </c>
      <c r="F66" s="43">
        <v>14.538199973444105</v>
      </c>
      <c r="G66" s="43">
        <v>9.785850009586364</v>
      </c>
      <c r="H66" s="92">
        <v>9.864680826373224</v>
      </c>
      <c r="I66" s="220"/>
      <c r="J66" s="213"/>
      <c r="K66" s="231"/>
      <c r="L66" s="278"/>
      <c r="M66" s="228"/>
      <c r="N66" s="228"/>
      <c r="O66" s="234"/>
      <c r="P66" s="133">
        <v>1.182033096926865</v>
      </c>
      <c r="Q66" s="46">
        <f t="shared" si="0"/>
        <v>3.0496453900707508</v>
      </c>
      <c r="R66" s="134">
        <v>95.76832151300239</v>
      </c>
      <c r="S66" s="231"/>
      <c r="T66" s="228"/>
      <c r="U66" s="228"/>
      <c r="V66" s="228"/>
      <c r="W66" s="234"/>
      <c r="X66" s="167" t="s">
        <v>221</v>
      </c>
      <c r="Y66" s="167" t="s">
        <v>222</v>
      </c>
      <c r="Z66" s="179"/>
    </row>
    <row r="67" spans="1:26" s="40" customFormat="1" ht="12.75">
      <c r="A67" s="253" t="s">
        <v>20</v>
      </c>
      <c r="B67" s="37" t="s">
        <v>114</v>
      </c>
      <c r="C67" s="72">
        <v>1</v>
      </c>
      <c r="D67" s="87">
        <v>25.339020901615633</v>
      </c>
      <c r="E67" s="38">
        <v>10.035388747699</v>
      </c>
      <c r="F67" s="38">
        <v>13.161976903256022</v>
      </c>
      <c r="G67" s="38">
        <v>10.015197137213697</v>
      </c>
      <c r="H67" s="88">
        <v>19.729361652746448</v>
      </c>
      <c r="I67" s="264" t="s">
        <v>514</v>
      </c>
      <c r="J67" s="288" t="s">
        <v>514</v>
      </c>
      <c r="K67" s="229">
        <f>SUM(D67:D72)/6</f>
        <v>22.203284712401764</v>
      </c>
      <c r="L67" s="226">
        <f>SUM(E67:E72)/6</f>
        <v>8.869422021587686</v>
      </c>
      <c r="M67" s="226">
        <f>SUM(F67:F72)/6</f>
        <v>12.331159950773674</v>
      </c>
      <c r="N67" s="226">
        <f>SUM(G67:G72)/6</f>
        <v>8.67297942776916</v>
      </c>
      <c r="O67" s="232">
        <f>SUM(H67:H72)/6</f>
        <v>17.53663865252166</v>
      </c>
      <c r="P67" s="87"/>
      <c r="Q67" s="38"/>
      <c r="R67" s="88"/>
      <c r="S67" s="229" t="s">
        <v>514</v>
      </c>
      <c r="T67" s="226" t="s">
        <v>514</v>
      </c>
      <c r="U67" s="226" t="s">
        <v>514</v>
      </c>
      <c r="V67" s="226" t="s">
        <v>514</v>
      </c>
      <c r="W67" s="232" t="s">
        <v>514</v>
      </c>
      <c r="X67" s="163" t="s">
        <v>231</v>
      </c>
      <c r="Y67" s="163" t="s">
        <v>232</v>
      </c>
      <c r="Z67" s="177"/>
    </row>
    <row r="68" spans="1:26" s="13" customFormat="1" ht="12.75">
      <c r="A68" s="219"/>
      <c r="B68" s="10" t="s">
        <v>115</v>
      </c>
      <c r="C68" s="73">
        <v>2</v>
      </c>
      <c r="D68" s="89">
        <v>29.671545937974493</v>
      </c>
      <c r="E68" s="11">
        <v>11.688554327712652</v>
      </c>
      <c r="F68" s="11">
        <v>15.315484511732343</v>
      </c>
      <c r="G68" s="11">
        <v>12.359055118110316</v>
      </c>
      <c r="H68" s="90">
        <v>21.14540625219483</v>
      </c>
      <c r="I68" s="219"/>
      <c r="J68" s="210"/>
      <c r="K68" s="250"/>
      <c r="L68" s="202"/>
      <c r="M68" s="202"/>
      <c r="N68" s="202"/>
      <c r="O68" s="247"/>
      <c r="P68" s="89"/>
      <c r="Q68" s="11"/>
      <c r="R68" s="90"/>
      <c r="S68" s="219"/>
      <c r="T68" s="208"/>
      <c r="U68" s="208"/>
      <c r="V68" s="208"/>
      <c r="W68" s="210"/>
      <c r="X68" s="166" t="s">
        <v>233</v>
      </c>
      <c r="Y68" s="166" t="s">
        <v>234</v>
      </c>
      <c r="Z68" s="178"/>
    </row>
    <row r="69" spans="1:26" s="13" customFormat="1" ht="12.75">
      <c r="A69" s="219"/>
      <c r="B69" s="10" t="s">
        <v>116</v>
      </c>
      <c r="C69" s="73">
        <v>3</v>
      </c>
      <c r="D69" s="89">
        <v>25.968421608550152</v>
      </c>
      <c r="E69" s="11">
        <v>10.175477554107598</v>
      </c>
      <c r="F69" s="11">
        <v>13.413529314941243</v>
      </c>
      <c r="G69" s="11">
        <v>9.897965062267524</v>
      </c>
      <c r="H69" s="90">
        <v>15.587010762362818</v>
      </c>
      <c r="I69" s="219"/>
      <c r="J69" s="210"/>
      <c r="K69" s="250"/>
      <c r="L69" s="202"/>
      <c r="M69" s="202"/>
      <c r="N69" s="202"/>
      <c r="O69" s="247"/>
      <c r="P69" s="89"/>
      <c r="Q69" s="11"/>
      <c r="R69" s="90"/>
      <c r="S69" s="219"/>
      <c r="T69" s="208"/>
      <c r="U69" s="208"/>
      <c r="V69" s="208"/>
      <c r="W69" s="210"/>
      <c r="X69" s="166" t="s">
        <v>235</v>
      </c>
      <c r="Y69" s="166" t="s">
        <v>236</v>
      </c>
      <c r="Z69" s="178"/>
    </row>
    <row r="70" spans="1:26" s="13" customFormat="1" ht="12.75">
      <c r="A70" s="219"/>
      <c r="B70" s="10" t="s">
        <v>117</v>
      </c>
      <c r="C70" s="73">
        <v>4</v>
      </c>
      <c r="D70" s="89">
        <v>17.43371260727728</v>
      </c>
      <c r="E70" s="11">
        <v>6.998397447608657</v>
      </c>
      <c r="F70" s="11">
        <v>10.669252878973131</v>
      </c>
      <c r="G70" s="11">
        <v>7.843100471972571</v>
      </c>
      <c r="H70" s="90">
        <v>12.660586843759635</v>
      </c>
      <c r="I70" s="219"/>
      <c r="J70" s="210"/>
      <c r="K70" s="250"/>
      <c r="L70" s="202"/>
      <c r="M70" s="202"/>
      <c r="N70" s="202"/>
      <c r="O70" s="247"/>
      <c r="P70" s="89"/>
      <c r="Q70" s="11"/>
      <c r="R70" s="90"/>
      <c r="S70" s="219"/>
      <c r="T70" s="208"/>
      <c r="U70" s="208"/>
      <c r="V70" s="208"/>
      <c r="W70" s="210"/>
      <c r="X70" s="166" t="s">
        <v>237</v>
      </c>
      <c r="Y70" s="166" t="s">
        <v>238</v>
      </c>
      <c r="Z70" s="178"/>
    </row>
    <row r="71" spans="1:26" s="13" customFormat="1" ht="12.75">
      <c r="A71" s="219"/>
      <c r="B71" s="10" t="s">
        <v>118</v>
      </c>
      <c r="C71" s="73">
        <v>5</v>
      </c>
      <c r="D71" s="89">
        <v>18.765528749193848</v>
      </c>
      <c r="E71" s="11">
        <v>7.605402488129713</v>
      </c>
      <c r="F71" s="11">
        <v>11.033433827630546</v>
      </c>
      <c r="G71" s="11">
        <v>6.280194085586409</v>
      </c>
      <c r="H71" s="90">
        <v>14.95206015187139</v>
      </c>
      <c r="I71" s="219"/>
      <c r="J71" s="210"/>
      <c r="K71" s="250"/>
      <c r="L71" s="202"/>
      <c r="M71" s="202"/>
      <c r="N71" s="202"/>
      <c r="O71" s="247"/>
      <c r="P71" s="89"/>
      <c r="Q71" s="11"/>
      <c r="R71" s="90"/>
      <c r="S71" s="219"/>
      <c r="T71" s="208"/>
      <c r="U71" s="208"/>
      <c r="V71" s="208"/>
      <c r="W71" s="210"/>
      <c r="X71" s="166" t="s">
        <v>239</v>
      </c>
      <c r="Y71" s="166" t="s">
        <v>216</v>
      </c>
      <c r="Z71" s="178"/>
    </row>
    <row r="72" spans="1:26" s="44" customFormat="1" ht="13.5" thickBot="1">
      <c r="A72" s="220"/>
      <c r="B72" s="42" t="s">
        <v>119</v>
      </c>
      <c r="C72" s="74">
        <v>6</v>
      </c>
      <c r="D72" s="91">
        <v>16.041478469799177</v>
      </c>
      <c r="E72" s="43">
        <v>6.713311564268497</v>
      </c>
      <c r="F72" s="43">
        <v>10.393282268108754</v>
      </c>
      <c r="G72" s="43">
        <v>5.642364691464446</v>
      </c>
      <c r="H72" s="92">
        <v>21.14540625219483</v>
      </c>
      <c r="I72" s="220"/>
      <c r="J72" s="213"/>
      <c r="K72" s="251"/>
      <c r="L72" s="245"/>
      <c r="M72" s="245"/>
      <c r="N72" s="245"/>
      <c r="O72" s="248"/>
      <c r="P72" s="91"/>
      <c r="Q72" s="43"/>
      <c r="R72" s="92"/>
      <c r="S72" s="220"/>
      <c r="T72" s="212"/>
      <c r="U72" s="212"/>
      <c r="V72" s="212"/>
      <c r="W72" s="213"/>
      <c r="X72" s="167" t="s">
        <v>223</v>
      </c>
      <c r="Y72" s="167" t="s">
        <v>224</v>
      </c>
      <c r="Z72" s="179"/>
    </row>
    <row r="73" spans="1:26" s="40" customFormat="1" ht="12.75">
      <c r="A73" s="253" t="s">
        <v>20</v>
      </c>
      <c r="B73" s="37" t="s">
        <v>8</v>
      </c>
      <c r="C73" s="72">
        <v>7</v>
      </c>
      <c r="D73" s="87">
        <v>19.497572076939065</v>
      </c>
      <c r="E73" s="38">
        <v>7.711569950457794</v>
      </c>
      <c r="F73" s="38">
        <v>12.288667989327468</v>
      </c>
      <c r="G73" s="38">
        <v>8.101990429467229</v>
      </c>
      <c r="H73" s="88">
        <v>12.144846688820113</v>
      </c>
      <c r="I73" s="253">
        <v>1</v>
      </c>
      <c r="J73" s="254">
        <v>1</v>
      </c>
      <c r="K73" s="229">
        <f>(D73*0.5+D74*1.5+D75*1.5+D76*1.5)/5</f>
        <v>20.234541034280447</v>
      </c>
      <c r="L73" s="276">
        <f>(E73*0.5+E74*1.5+E75*1.5+E76*1.5)/5</f>
        <v>7.777055085471207</v>
      </c>
      <c r="M73" s="226">
        <f>(F73*0.5+F74*1.5+F75*1.5+F76*1.5)/5</f>
        <v>13.345613143294509</v>
      </c>
      <c r="N73" s="226">
        <f>(G73*0.5+G74*1.5+G75*1.5+G76*1.5)/5</f>
        <v>10.073462184530266</v>
      </c>
      <c r="O73" s="232">
        <f>(H73*0.5+H74*1.5+H75*1.5+H76*1.5)/5</f>
        <v>11.046741078780125</v>
      </c>
      <c r="P73" s="129">
        <v>2.138122728244526</v>
      </c>
      <c r="Q73" s="45">
        <f aca="true" t="shared" si="1" ref="Q73:Q130">100-P73-R73</f>
        <v>4.47936711567246</v>
      </c>
      <c r="R73" s="130">
        <v>93.38251015608301</v>
      </c>
      <c r="S73" s="229">
        <f>ABS(LOG(($I$73+$J$73)/2)-LOG(K73))</f>
        <v>1.3060933580460952</v>
      </c>
      <c r="T73" s="226">
        <f>ABS(LOG(($I$73+$J$73)/2)-LOG(L73))</f>
        <v>0.8908151751067835</v>
      </c>
      <c r="U73" s="226">
        <f>ABS(LOG(($I$73+$J$73)/2)-LOG(M73))</f>
        <v>1.1253385315616913</v>
      </c>
      <c r="V73" s="226">
        <f>ABS(LOG(($I$73+$J$73)/2)-LOG(N73))</f>
        <v>1.0031787604460762</v>
      </c>
      <c r="W73" s="232">
        <f>ABS(LOG(($I$73+$J$73)/2)-LOG(O73))</f>
        <v>1.0432341748308929</v>
      </c>
      <c r="X73" s="163" t="s">
        <v>225</v>
      </c>
      <c r="Y73" s="163" t="s">
        <v>229</v>
      </c>
      <c r="Z73" s="177"/>
    </row>
    <row r="74" spans="1:26" s="13" customFormat="1" ht="12.75">
      <c r="A74" s="219"/>
      <c r="B74" s="10" t="s">
        <v>9</v>
      </c>
      <c r="C74" s="73">
        <v>8</v>
      </c>
      <c r="D74" s="89">
        <v>20.90492740903094</v>
      </c>
      <c r="E74" s="11">
        <v>7.928371691291099</v>
      </c>
      <c r="F74" s="11">
        <v>14.15536791966507</v>
      </c>
      <c r="G74" s="11">
        <v>11.02945332804795</v>
      </c>
      <c r="H74" s="90">
        <v>10.869942269070576</v>
      </c>
      <c r="I74" s="219"/>
      <c r="J74" s="210"/>
      <c r="K74" s="230"/>
      <c r="L74" s="277"/>
      <c r="M74" s="227"/>
      <c r="N74" s="227"/>
      <c r="O74" s="233"/>
      <c r="P74" s="131">
        <v>0.5763024435224178</v>
      </c>
      <c r="Q74" s="14">
        <f t="shared" si="1"/>
        <v>4.034117104656474</v>
      </c>
      <c r="R74" s="132">
        <v>95.3895804518211</v>
      </c>
      <c r="S74" s="230"/>
      <c r="T74" s="227"/>
      <c r="U74" s="227"/>
      <c r="V74" s="227"/>
      <c r="W74" s="233"/>
      <c r="X74" s="166" t="s">
        <v>226</v>
      </c>
      <c r="Y74" s="166" t="s">
        <v>181</v>
      </c>
      <c r="Z74" s="178"/>
    </row>
    <row r="75" spans="1:26" s="13" customFormat="1" ht="12.75">
      <c r="A75" s="219"/>
      <c r="B75" s="10" t="s">
        <v>10</v>
      </c>
      <c r="C75" s="73">
        <v>9</v>
      </c>
      <c r="D75" s="89">
        <v>20.32583792050262</v>
      </c>
      <c r="E75" s="11">
        <v>7.819219455330613</v>
      </c>
      <c r="F75" s="11">
        <v>13.541233170138629</v>
      </c>
      <c r="G75" s="11">
        <v>8.83846182048071</v>
      </c>
      <c r="H75" s="90">
        <v>11.33154263782572</v>
      </c>
      <c r="I75" s="219"/>
      <c r="J75" s="210"/>
      <c r="K75" s="230"/>
      <c r="L75" s="277"/>
      <c r="M75" s="227"/>
      <c r="N75" s="227"/>
      <c r="O75" s="233"/>
      <c r="P75" s="131">
        <v>1.697600724309673</v>
      </c>
      <c r="Q75" s="14">
        <f t="shared" si="1"/>
        <v>3.5423268447261904</v>
      </c>
      <c r="R75" s="132">
        <v>94.76007243096414</v>
      </c>
      <c r="S75" s="230"/>
      <c r="T75" s="227"/>
      <c r="U75" s="227"/>
      <c r="V75" s="227"/>
      <c r="W75" s="233"/>
      <c r="X75" s="166" t="s">
        <v>227</v>
      </c>
      <c r="Y75" s="166" t="s">
        <v>228</v>
      </c>
      <c r="Z75" s="178"/>
    </row>
    <row r="76" spans="1:26" s="30" customFormat="1" ht="13.5" thickBot="1">
      <c r="A76" s="220"/>
      <c r="B76" s="29" t="s">
        <v>11</v>
      </c>
      <c r="C76" s="75">
        <v>10</v>
      </c>
      <c r="D76" s="94">
        <v>19.71851409242156</v>
      </c>
      <c r="E76" s="4">
        <v>7.605402488129713</v>
      </c>
      <c r="F76" s="4">
        <v>12.692553391402175</v>
      </c>
      <c r="G76" s="4">
        <v>11.009628656749816</v>
      </c>
      <c r="H76" s="95">
        <v>10.572703126097416</v>
      </c>
      <c r="I76" s="220"/>
      <c r="J76" s="213"/>
      <c r="K76" s="231"/>
      <c r="L76" s="278"/>
      <c r="M76" s="228"/>
      <c r="N76" s="228"/>
      <c r="O76" s="234"/>
      <c r="P76" s="145">
        <v>0.5854115443157116</v>
      </c>
      <c r="Q76" s="31">
        <f t="shared" si="1"/>
        <v>5.573117901885041</v>
      </c>
      <c r="R76" s="146">
        <v>93.84147055379924</v>
      </c>
      <c r="S76" s="231"/>
      <c r="T76" s="228"/>
      <c r="U76" s="228"/>
      <c r="V76" s="228"/>
      <c r="W76" s="234"/>
      <c r="X76" s="169" t="s">
        <v>230</v>
      </c>
      <c r="Y76" s="169" t="s">
        <v>151</v>
      </c>
      <c r="Z76" s="180"/>
    </row>
    <row r="77" spans="1:26" s="39" customFormat="1" ht="12.75">
      <c r="A77" s="255" t="s">
        <v>21</v>
      </c>
      <c r="B77" s="54" t="s">
        <v>60</v>
      </c>
      <c r="C77" s="76">
        <v>7</v>
      </c>
      <c r="D77" s="102">
        <v>0.2894536106877702</v>
      </c>
      <c r="E77" s="52">
        <v>0.1704032314238476</v>
      </c>
      <c r="F77" s="55">
        <v>5.494288031346725</v>
      </c>
      <c r="G77" s="55">
        <v>2.946030592057112</v>
      </c>
      <c r="H77" s="103">
        <v>6.072423344410057</v>
      </c>
      <c r="I77" s="255">
        <v>0.6</v>
      </c>
      <c r="J77" s="258">
        <v>0.7</v>
      </c>
      <c r="K77" s="285">
        <f>(D77*0.5+D78*1.5+D79*1.5+D80*1.5)/5</f>
        <v>0.44754006083633235</v>
      </c>
      <c r="L77" s="282">
        <f>(E77*0.5+E78*1.5+E79*1.5+E80*1.5)/5</f>
        <v>0.2480830711266584</v>
      </c>
      <c r="M77" s="238">
        <f>(F77*0.5+F78*1.5+F79*1.5+F80*1.5)/5</f>
        <v>5.6547807314158955</v>
      </c>
      <c r="N77" s="238">
        <f>(G77*0.5+G78*1.5+G79*1.5+G80*1.5)/5</f>
        <v>3.451201799218598</v>
      </c>
      <c r="O77" s="244">
        <f>(H77*0.5+H78*1.5+H79*1.5+H80*1.5)/5</f>
        <v>6.075574713821672</v>
      </c>
      <c r="P77" s="117">
        <v>7.260406582768448</v>
      </c>
      <c r="Q77" s="55">
        <f t="shared" si="1"/>
        <v>10.781703775411572</v>
      </c>
      <c r="R77" s="103">
        <v>81.95788964181997</v>
      </c>
      <c r="S77" s="229">
        <f>ABS(LOG(($I$77+$J$77)/2)-LOG(K77))</f>
        <v>0.1620814400714829</v>
      </c>
      <c r="T77" s="226">
        <f>ABS(LOG(($I$77+$J$77)/2)-LOG(L77))</f>
        <v>0.4183162270627904</v>
      </c>
      <c r="U77" s="226">
        <f>ABS(LOG(($I$77+$J$77)/2)-LOG(M77))</f>
        <v>0.9395024128339393</v>
      </c>
      <c r="V77" s="226">
        <f>ABS(LOG(($I$77+$J$77)/2)-LOG(N77))</f>
        <v>0.7250569975268641</v>
      </c>
      <c r="W77" s="232">
        <f>ABS(LOG(($I$77+$J$77)/2)-LOG(O77))</f>
        <v>0.9706740092877311</v>
      </c>
      <c r="X77" s="163" t="s">
        <v>240</v>
      </c>
      <c r="Y77" s="163" t="s">
        <v>241</v>
      </c>
      <c r="Z77" s="156"/>
    </row>
    <row r="78" spans="1:26" s="12" customFormat="1" ht="14.25" customHeight="1">
      <c r="A78" s="256"/>
      <c r="B78" s="19" t="s">
        <v>59</v>
      </c>
      <c r="C78" s="77">
        <v>8</v>
      </c>
      <c r="D78" s="104">
        <v>0.5020930322615986</v>
      </c>
      <c r="E78" s="18">
        <v>0.2768208661417323</v>
      </c>
      <c r="F78" s="20">
        <v>5.683075252180187</v>
      </c>
      <c r="G78" s="20">
        <v>3.564971170350784</v>
      </c>
      <c r="H78" s="105">
        <v>6.072423344410057</v>
      </c>
      <c r="I78" s="256"/>
      <c r="J78" s="259"/>
      <c r="K78" s="286"/>
      <c r="L78" s="283"/>
      <c r="M78" s="239"/>
      <c r="N78" s="239"/>
      <c r="O78" s="224"/>
      <c r="P78" s="147">
        <v>6.294850812035809</v>
      </c>
      <c r="Q78" s="20">
        <f t="shared" si="1"/>
        <v>11.267782953543957</v>
      </c>
      <c r="R78" s="105">
        <v>82.43736623442024</v>
      </c>
      <c r="S78" s="230"/>
      <c r="T78" s="227"/>
      <c r="U78" s="227"/>
      <c r="V78" s="227"/>
      <c r="W78" s="233"/>
      <c r="X78" s="166" t="s">
        <v>242</v>
      </c>
      <c r="Y78" s="166" t="s">
        <v>243</v>
      </c>
      <c r="Z78" s="157"/>
    </row>
    <row r="79" spans="1:26" s="12" customFormat="1" ht="12.75">
      <c r="A79" s="256"/>
      <c r="B79" s="19" t="s">
        <v>58</v>
      </c>
      <c r="C79" s="77">
        <v>9</v>
      </c>
      <c r="D79" s="104">
        <v>0.6377699367846456</v>
      </c>
      <c r="E79" s="18">
        <v>0.3408064628476951</v>
      </c>
      <c r="F79" s="20">
        <v>6.020102741201169</v>
      </c>
      <c r="G79" s="20">
        <v>3.7613325394294304</v>
      </c>
      <c r="H79" s="105">
        <v>6.330293421879814</v>
      </c>
      <c r="I79" s="256"/>
      <c r="J79" s="259"/>
      <c r="K79" s="286"/>
      <c r="L79" s="283"/>
      <c r="M79" s="239"/>
      <c r="N79" s="239"/>
      <c r="O79" s="224"/>
      <c r="P79" s="147">
        <v>6.023370678231377</v>
      </c>
      <c r="Q79" s="20">
        <f t="shared" si="1"/>
        <v>10.72159980725229</v>
      </c>
      <c r="R79" s="105">
        <v>83.25502951451634</v>
      </c>
      <c r="S79" s="230"/>
      <c r="T79" s="227"/>
      <c r="U79" s="227"/>
      <c r="V79" s="227"/>
      <c r="W79" s="233"/>
      <c r="X79" s="166" t="s">
        <v>244</v>
      </c>
      <c r="Y79" s="166" t="s">
        <v>245</v>
      </c>
      <c r="Z79" s="157"/>
    </row>
    <row r="80" spans="1:26" s="47" customFormat="1" ht="13.5" thickBot="1">
      <c r="A80" s="257"/>
      <c r="B80" s="56" t="s">
        <v>57</v>
      </c>
      <c r="C80" s="78">
        <v>10</v>
      </c>
      <c r="D80" s="106">
        <v>0.25545269684560706</v>
      </c>
      <c r="E80" s="53">
        <v>0.1525151642914847</v>
      </c>
      <c r="F80" s="57">
        <v>5.3146617675560535</v>
      </c>
      <c r="G80" s="57">
        <v>3.1956920902627406</v>
      </c>
      <c r="H80" s="107">
        <v>5.825057831645683</v>
      </c>
      <c r="I80" s="257"/>
      <c r="J80" s="260"/>
      <c r="K80" s="287"/>
      <c r="L80" s="284"/>
      <c r="M80" s="240"/>
      <c r="N80" s="240"/>
      <c r="O80" s="225"/>
      <c r="P80" s="118">
        <v>6.8485332724575105</v>
      </c>
      <c r="Q80" s="57">
        <f t="shared" si="1"/>
        <v>11.665335007419174</v>
      </c>
      <c r="R80" s="107">
        <v>81.48613172012331</v>
      </c>
      <c r="S80" s="231"/>
      <c r="T80" s="228"/>
      <c r="U80" s="228"/>
      <c r="V80" s="228"/>
      <c r="W80" s="234"/>
      <c r="X80" s="167" t="s">
        <v>246</v>
      </c>
      <c r="Y80" s="167" t="s">
        <v>245</v>
      </c>
      <c r="Z80" s="158"/>
    </row>
    <row r="81" spans="1:26" s="40" customFormat="1" ht="12.75">
      <c r="A81" s="253" t="s">
        <v>22</v>
      </c>
      <c r="B81" s="37" t="s">
        <v>8</v>
      </c>
      <c r="C81" s="72">
        <v>7</v>
      </c>
      <c r="D81" s="87">
        <v>28.796814922276894</v>
      </c>
      <c r="E81" s="38">
        <v>10.755663346019123</v>
      </c>
      <c r="F81" s="38">
        <v>16.165614537848384</v>
      </c>
      <c r="G81" s="38">
        <v>9.749706921407572</v>
      </c>
      <c r="H81" s="88">
        <v>17.904773622047244</v>
      </c>
      <c r="I81" s="253">
        <v>13</v>
      </c>
      <c r="J81" s="254">
        <v>13</v>
      </c>
      <c r="K81" s="229">
        <f>(D81*0.5+D82*1.5+D83*1.5+D84*1.5)/5</f>
        <v>23.77733372415235</v>
      </c>
      <c r="L81" s="226">
        <f>(E81*0.5+E82*1.5+E83*1.5+E84*1.5)/5</f>
        <v>9.27220575376315</v>
      </c>
      <c r="M81" s="276">
        <f>(F81*0.5+F82*1.5+F83*1.5+F84*1.5)/5</f>
        <v>13.894663789913125</v>
      </c>
      <c r="N81" s="226">
        <f>(G81*0.5+G82*1.5+G83*1.5+G84*1.5)/5</f>
        <v>9.510153855507884</v>
      </c>
      <c r="O81" s="232">
        <f>(H81*0.5+H82*1.5+H83*1.5+H84*1.5)/5</f>
        <v>16.102201163643336</v>
      </c>
      <c r="P81" s="129">
        <v>1.2007684918347128</v>
      </c>
      <c r="Q81" s="45">
        <f t="shared" si="1"/>
        <v>1.5249759846303732</v>
      </c>
      <c r="R81" s="130">
        <v>97.27425552353492</v>
      </c>
      <c r="S81" s="229">
        <f>ABS(LOG(($I$81+$J$81)/2)-LOG(K81))</f>
        <v>0.2622198010116288</v>
      </c>
      <c r="T81" s="226">
        <f>ABS(LOG(($I$81+$J$81)/2)-LOG(L81))</f>
        <v>0.14676029208506347</v>
      </c>
      <c r="U81" s="226">
        <f>ABS(LOG(($I$81+$J$81)/2)-LOG(M81))</f>
        <v>0.02890469028175846</v>
      </c>
      <c r="V81" s="226">
        <f>ABS(LOG(($I$81+$J$81)/2)-LOG(N81))</f>
        <v>0.13575580928555475</v>
      </c>
      <c r="W81" s="232">
        <f>ABS(LOG(($I$81+$J$81)/2)-LOG(O81))</f>
        <v>0.09294189564314359</v>
      </c>
      <c r="X81" s="163" t="s">
        <v>247</v>
      </c>
      <c r="Y81" s="163" t="s">
        <v>177</v>
      </c>
      <c r="Z81" s="177"/>
    </row>
    <row r="82" spans="1:26" s="13" customFormat="1" ht="12.75">
      <c r="A82" s="219"/>
      <c r="B82" s="10" t="s">
        <v>9</v>
      </c>
      <c r="C82" s="73">
        <v>8</v>
      </c>
      <c r="D82" s="89">
        <v>21.456787036471873</v>
      </c>
      <c r="E82" s="11">
        <v>8.26505602739298</v>
      </c>
      <c r="F82" s="11">
        <v>13.403466695157613</v>
      </c>
      <c r="G82" s="11">
        <v>9.832258642293535</v>
      </c>
      <c r="H82" s="90">
        <v>13.569280999277698</v>
      </c>
      <c r="I82" s="219"/>
      <c r="J82" s="210"/>
      <c r="K82" s="230"/>
      <c r="L82" s="227"/>
      <c r="M82" s="277"/>
      <c r="N82" s="227"/>
      <c r="O82" s="233"/>
      <c r="P82" s="131">
        <v>1.1580775911985528</v>
      </c>
      <c r="Q82" s="14">
        <f t="shared" si="1"/>
        <v>4.22698320787498</v>
      </c>
      <c r="R82" s="132">
        <v>94.61493920092647</v>
      </c>
      <c r="S82" s="230"/>
      <c r="T82" s="227"/>
      <c r="U82" s="227"/>
      <c r="V82" s="227"/>
      <c r="W82" s="233"/>
      <c r="X82" s="166" t="s">
        <v>248</v>
      </c>
      <c r="Y82" s="166" t="s">
        <v>249</v>
      </c>
      <c r="Z82" s="178"/>
    </row>
    <row r="83" spans="1:26" s="13" customFormat="1" ht="12.75">
      <c r="A83" s="219"/>
      <c r="B83" s="10" t="s">
        <v>10</v>
      </c>
      <c r="C83" s="73">
        <v>9</v>
      </c>
      <c r="D83" s="89">
        <v>27.758398207014114</v>
      </c>
      <c r="E83" s="11">
        <v>10.90580681112623</v>
      </c>
      <c r="F83" s="11">
        <v>14.9770112260198</v>
      </c>
      <c r="G83" s="11">
        <v>9.80488162560769</v>
      </c>
      <c r="H83" s="90">
        <v>20.56718400623998</v>
      </c>
      <c r="I83" s="219"/>
      <c r="J83" s="210"/>
      <c r="K83" s="230"/>
      <c r="L83" s="227"/>
      <c r="M83" s="277"/>
      <c r="N83" s="227"/>
      <c r="O83" s="233"/>
      <c r="P83" s="131">
        <v>1.1721955222130451</v>
      </c>
      <c r="Q83" s="14">
        <f t="shared" si="1"/>
        <v>2.637439924979674</v>
      </c>
      <c r="R83" s="132">
        <v>96.19036455280728</v>
      </c>
      <c r="S83" s="230"/>
      <c r="T83" s="227"/>
      <c r="U83" s="227"/>
      <c r="V83" s="227"/>
      <c r="W83" s="233"/>
      <c r="X83" s="166" t="s">
        <v>250</v>
      </c>
      <c r="Y83" s="166" t="s">
        <v>251</v>
      </c>
      <c r="Z83" s="178"/>
    </row>
    <row r="84" spans="1:26" s="44" customFormat="1" ht="13.5" thickBot="1">
      <c r="A84" s="220"/>
      <c r="B84" s="42" t="s">
        <v>11</v>
      </c>
      <c r="C84" s="74">
        <v>10</v>
      </c>
      <c r="D84" s="91">
        <v>20.443655529596214</v>
      </c>
      <c r="E84" s="43">
        <v>8.151268558684915</v>
      </c>
      <c r="F84" s="43">
        <v>12.546529865916876</v>
      </c>
      <c r="G84" s="43">
        <v>8.813470276655863</v>
      </c>
      <c r="H84" s="92">
        <v>13.569280999277698</v>
      </c>
      <c r="I84" s="220"/>
      <c r="J84" s="213"/>
      <c r="K84" s="231"/>
      <c r="L84" s="228"/>
      <c r="M84" s="278"/>
      <c r="N84" s="228"/>
      <c r="O84" s="234"/>
      <c r="P84" s="133">
        <v>1.711937913718362</v>
      </c>
      <c r="Q84" s="46">
        <f t="shared" si="1"/>
        <v>4.610819447614659</v>
      </c>
      <c r="R84" s="134">
        <v>93.67724263866698</v>
      </c>
      <c r="S84" s="231"/>
      <c r="T84" s="228"/>
      <c r="U84" s="228"/>
      <c r="V84" s="228"/>
      <c r="W84" s="234"/>
      <c r="X84" s="167" t="s">
        <v>252</v>
      </c>
      <c r="Y84" s="167" t="s">
        <v>253</v>
      </c>
      <c r="Z84" s="179"/>
    </row>
    <row r="85" spans="1:26" s="40" customFormat="1" ht="12.75">
      <c r="A85" s="253" t="s">
        <v>23</v>
      </c>
      <c r="B85" s="37" t="s">
        <v>114</v>
      </c>
      <c r="C85" s="72">
        <v>1</v>
      </c>
      <c r="D85" s="87"/>
      <c r="E85" s="38"/>
      <c r="F85" s="38"/>
      <c r="G85" s="38"/>
      <c r="H85" s="88"/>
      <c r="I85" s="264" t="s">
        <v>514</v>
      </c>
      <c r="J85" s="288" t="s">
        <v>514</v>
      </c>
      <c r="K85" s="229">
        <f>SUM(D85:D90)/5</f>
        <v>17.836108382797697</v>
      </c>
      <c r="L85" s="226">
        <f>SUM(E85:E90)/5</f>
        <v>6.952804044168358</v>
      </c>
      <c r="M85" s="226">
        <f>SUM(F85:F90)/5</f>
        <v>11.445860543064603</v>
      </c>
      <c r="N85" s="226" t="s">
        <v>84</v>
      </c>
      <c r="O85" s="232">
        <f>SUM(H85:H90)/5</f>
        <v>9.516676918086702</v>
      </c>
      <c r="P85" s="87"/>
      <c r="Q85" s="38"/>
      <c r="R85" s="88"/>
      <c r="S85" s="229" t="s">
        <v>514</v>
      </c>
      <c r="T85" s="226" t="s">
        <v>514</v>
      </c>
      <c r="U85" s="226" t="s">
        <v>514</v>
      </c>
      <c r="V85" s="226" t="s">
        <v>514</v>
      </c>
      <c r="W85" s="232" t="s">
        <v>514</v>
      </c>
      <c r="X85" s="163"/>
      <c r="Y85" s="163"/>
      <c r="Z85" s="177"/>
    </row>
    <row r="86" spans="1:26" s="13" customFormat="1" ht="12.75">
      <c r="A86" s="219"/>
      <c r="B86" s="10" t="s">
        <v>115</v>
      </c>
      <c r="C86" s="73">
        <v>2</v>
      </c>
      <c r="D86" s="89">
        <v>16.620045363615827</v>
      </c>
      <c r="E86" s="11">
        <v>6.529735706505862</v>
      </c>
      <c r="F86" s="11">
        <v>10.383606047156023</v>
      </c>
      <c r="G86" s="11">
        <v>9.979688160668054</v>
      </c>
      <c r="H86" s="90">
        <v>8.952386811023624</v>
      </c>
      <c r="I86" s="219"/>
      <c r="J86" s="210"/>
      <c r="K86" s="250"/>
      <c r="L86" s="202"/>
      <c r="M86" s="202"/>
      <c r="N86" s="202"/>
      <c r="O86" s="247"/>
      <c r="P86" s="89"/>
      <c r="Q86" s="11"/>
      <c r="R86" s="90"/>
      <c r="S86" s="219"/>
      <c r="T86" s="208"/>
      <c r="U86" s="208"/>
      <c r="V86" s="208"/>
      <c r="W86" s="210"/>
      <c r="X86" s="166" t="s">
        <v>256</v>
      </c>
      <c r="Y86" s="166" t="s">
        <v>216</v>
      </c>
      <c r="Z86" s="178"/>
    </row>
    <row r="87" spans="1:26" s="13" customFormat="1" ht="12.75">
      <c r="A87" s="219"/>
      <c r="B87" s="10" t="s">
        <v>116</v>
      </c>
      <c r="C87" s="73">
        <v>3</v>
      </c>
      <c r="D87" s="89">
        <v>19.497572076939065</v>
      </c>
      <c r="E87" s="11">
        <v>7.711569950457794</v>
      </c>
      <c r="F87" s="11">
        <v>12.94820074888616</v>
      </c>
      <c r="G87" s="11" t="s">
        <v>84</v>
      </c>
      <c r="H87" s="90">
        <v>10.427145597856445</v>
      </c>
      <c r="I87" s="219"/>
      <c r="J87" s="210"/>
      <c r="K87" s="250"/>
      <c r="L87" s="202"/>
      <c r="M87" s="202"/>
      <c r="N87" s="202"/>
      <c r="O87" s="247"/>
      <c r="P87" s="89"/>
      <c r="Q87" s="11"/>
      <c r="R87" s="90"/>
      <c r="S87" s="219"/>
      <c r="T87" s="208"/>
      <c r="U87" s="208"/>
      <c r="V87" s="208"/>
      <c r="W87" s="210"/>
      <c r="X87" s="166" t="s">
        <v>254</v>
      </c>
      <c r="Y87" s="166" t="s">
        <v>255</v>
      </c>
      <c r="Z87" s="178"/>
    </row>
    <row r="88" spans="1:26" s="13" customFormat="1" ht="12.75">
      <c r="A88" s="219"/>
      <c r="B88" s="10" t="s">
        <v>117</v>
      </c>
      <c r="C88" s="73">
        <v>4</v>
      </c>
      <c r="D88" s="89">
        <v>17.064563221284796</v>
      </c>
      <c r="E88" s="11">
        <v>6.713311564268497</v>
      </c>
      <c r="F88" s="11">
        <v>10.651699433592656</v>
      </c>
      <c r="G88" s="11">
        <v>6.190549003795513</v>
      </c>
      <c r="H88" s="90">
        <v>9.332556728297762</v>
      </c>
      <c r="I88" s="219"/>
      <c r="J88" s="210"/>
      <c r="K88" s="250"/>
      <c r="L88" s="202"/>
      <c r="M88" s="202"/>
      <c r="N88" s="202"/>
      <c r="O88" s="247"/>
      <c r="P88" s="89"/>
      <c r="Q88" s="11"/>
      <c r="R88" s="90"/>
      <c r="S88" s="219"/>
      <c r="T88" s="208"/>
      <c r="U88" s="208"/>
      <c r="V88" s="208"/>
      <c r="W88" s="210"/>
      <c r="X88" s="166" t="s">
        <v>257</v>
      </c>
      <c r="Y88" s="166" t="s">
        <v>258</v>
      </c>
      <c r="Z88" s="178"/>
    </row>
    <row r="89" spans="1:26" s="13" customFormat="1" ht="12.75">
      <c r="A89" s="219"/>
      <c r="B89" s="10" t="s">
        <v>118</v>
      </c>
      <c r="C89" s="73">
        <v>5</v>
      </c>
      <c r="D89" s="89">
        <v>16.51891802049247</v>
      </c>
      <c r="E89" s="11">
        <v>6.713311564268497</v>
      </c>
      <c r="F89" s="11">
        <v>10.32640496516676</v>
      </c>
      <c r="G89" s="11">
        <v>3.86544699079505</v>
      </c>
      <c r="H89" s="90">
        <v>10.283592003119992</v>
      </c>
      <c r="I89" s="219"/>
      <c r="J89" s="210"/>
      <c r="K89" s="250"/>
      <c r="L89" s="202"/>
      <c r="M89" s="202"/>
      <c r="N89" s="202"/>
      <c r="O89" s="247"/>
      <c r="P89" s="89"/>
      <c r="Q89" s="11"/>
      <c r="R89" s="90"/>
      <c r="S89" s="219"/>
      <c r="T89" s="208"/>
      <c r="U89" s="208"/>
      <c r="V89" s="208"/>
      <c r="W89" s="210"/>
      <c r="X89" s="166" t="s">
        <v>259</v>
      </c>
      <c r="Y89" s="166" t="s">
        <v>260</v>
      </c>
      <c r="Z89" s="178"/>
    </row>
    <row r="90" spans="1:26" s="44" customFormat="1" ht="13.5" thickBot="1">
      <c r="A90" s="220"/>
      <c r="B90" s="42" t="s">
        <v>119</v>
      </c>
      <c r="C90" s="74">
        <v>6</v>
      </c>
      <c r="D90" s="91">
        <v>19.47944323165632</v>
      </c>
      <c r="E90" s="43">
        <v>7.096091435341139</v>
      </c>
      <c r="F90" s="43">
        <v>12.919391520521415</v>
      </c>
      <c r="G90" s="43">
        <v>7.684247452350529</v>
      </c>
      <c r="H90" s="92">
        <v>8.587703450135692</v>
      </c>
      <c r="I90" s="220"/>
      <c r="J90" s="213"/>
      <c r="K90" s="251"/>
      <c r="L90" s="245"/>
      <c r="M90" s="245"/>
      <c r="N90" s="245"/>
      <c r="O90" s="248"/>
      <c r="P90" s="91"/>
      <c r="Q90" s="43"/>
      <c r="R90" s="92"/>
      <c r="S90" s="220"/>
      <c r="T90" s="212"/>
      <c r="U90" s="212"/>
      <c r="V90" s="212"/>
      <c r="W90" s="213"/>
      <c r="X90" s="167" t="s">
        <v>261</v>
      </c>
      <c r="Y90" s="167" t="s">
        <v>262</v>
      </c>
      <c r="Z90" s="179"/>
    </row>
    <row r="91" spans="1:26" s="40" customFormat="1" ht="12.75">
      <c r="A91" s="253" t="s">
        <v>23</v>
      </c>
      <c r="B91" s="37" t="s">
        <v>8</v>
      </c>
      <c r="C91" s="72">
        <v>7</v>
      </c>
      <c r="D91" s="87">
        <v>17.08849937040405</v>
      </c>
      <c r="E91" s="38">
        <v>6.263741171928078</v>
      </c>
      <c r="F91" s="38">
        <v>10.272486394918378</v>
      </c>
      <c r="G91" s="38">
        <v>6.190049557224301</v>
      </c>
      <c r="H91" s="88">
        <v>7.793505381181409</v>
      </c>
      <c r="I91" s="253">
        <v>24</v>
      </c>
      <c r="J91" s="254">
        <v>26</v>
      </c>
      <c r="K91" s="199">
        <f>(D91*0.5+D92*1.5+D93*1.5+D94*1.5)/5</f>
        <v>18.77044277249224</v>
      </c>
      <c r="L91" s="226">
        <f>(E91*0.5+E92*1.5+E93*1.5+E94*1.5)/5</f>
        <v>7.109383073956205</v>
      </c>
      <c r="M91" s="226">
        <f>(F91*0.5+F92*1.5+F93*1.5+F94*1.5)/5</f>
        <v>12.135352834975075</v>
      </c>
      <c r="N91" s="226">
        <f>(G91*0.5+G92*1.5+G93*1.5+G94*1.5)/5</f>
        <v>7.308741955632104</v>
      </c>
      <c r="O91" s="232">
        <f>(H91*0.5+H92*1.5+H93*1.5+H94*1.5)/5</f>
        <v>9.508984055956894</v>
      </c>
      <c r="P91" s="129">
        <v>3.500991947718641</v>
      </c>
      <c r="Q91" s="45">
        <f t="shared" si="1"/>
        <v>5.659936982144259</v>
      </c>
      <c r="R91" s="130">
        <v>90.8390710701371</v>
      </c>
      <c r="S91" s="229">
        <f>ABS(LOG(($I$91+$J$91)/2)-LOG(K91))</f>
        <v>0.12446549143789909</v>
      </c>
      <c r="T91" s="226">
        <f>ABS(LOG(($I$91+$J$91)/2)-LOG(L91))</f>
        <v>0.5461080927806835</v>
      </c>
      <c r="U91" s="226">
        <f>ABS(LOG(($I$91+$J$91)/2)-LOG(M91))</f>
        <v>0.313887600723076</v>
      </c>
      <c r="V91" s="226">
        <f>ABS(LOG(($I$91+$J$91)/2)-LOG(N91))</f>
        <v>0.534097379832719</v>
      </c>
      <c r="W91" s="232">
        <f>ABS(LOG(($I$91+$J$91)/2)-LOG(O91))</f>
        <v>0.4198058894697462</v>
      </c>
      <c r="X91" s="163" t="s">
        <v>263</v>
      </c>
      <c r="Y91" s="163" t="s">
        <v>264</v>
      </c>
      <c r="Z91" s="177"/>
    </row>
    <row r="92" spans="1:26" s="13" customFormat="1" ht="12.75">
      <c r="A92" s="219"/>
      <c r="B92" s="10" t="s">
        <v>9</v>
      </c>
      <c r="C92" s="73">
        <v>8</v>
      </c>
      <c r="D92" s="89">
        <v>15.548290574351622</v>
      </c>
      <c r="E92" s="11">
        <v>5.844277163856323</v>
      </c>
      <c r="F92" s="11">
        <v>8.990384017206532</v>
      </c>
      <c r="G92" s="11">
        <v>5.534402492203355</v>
      </c>
      <c r="H92" s="90">
        <v>7.793505381181409</v>
      </c>
      <c r="I92" s="219"/>
      <c r="J92" s="210"/>
      <c r="K92" s="200"/>
      <c r="L92" s="227"/>
      <c r="M92" s="227"/>
      <c r="N92" s="227"/>
      <c r="O92" s="233"/>
      <c r="P92" s="131">
        <v>4.067875406787099</v>
      </c>
      <c r="Q92" s="14">
        <f t="shared" si="1"/>
        <v>6.985123198513037</v>
      </c>
      <c r="R92" s="132">
        <v>88.94700139469987</v>
      </c>
      <c r="S92" s="230"/>
      <c r="T92" s="227"/>
      <c r="U92" s="227"/>
      <c r="V92" s="227"/>
      <c r="W92" s="233"/>
      <c r="X92" s="166" t="s">
        <v>265</v>
      </c>
      <c r="Y92" s="166" t="s">
        <v>266</v>
      </c>
      <c r="Z92" s="178"/>
    </row>
    <row r="93" spans="1:26" s="13" customFormat="1" ht="12.75">
      <c r="A93" s="219"/>
      <c r="B93" s="10" t="s">
        <v>10</v>
      </c>
      <c r="C93" s="73">
        <v>9</v>
      </c>
      <c r="D93" s="89">
        <v>21.876642061861837</v>
      </c>
      <c r="E93" s="11">
        <v>8.26505602739298</v>
      </c>
      <c r="F93" s="11">
        <v>15.444340109089344</v>
      </c>
      <c r="G93" s="11">
        <v>9.806477103585554</v>
      </c>
      <c r="H93" s="90">
        <v>11.021681008494443</v>
      </c>
      <c r="I93" s="219"/>
      <c r="J93" s="210"/>
      <c r="K93" s="200"/>
      <c r="L93" s="227"/>
      <c r="M93" s="227"/>
      <c r="N93" s="227"/>
      <c r="O93" s="233"/>
      <c r="P93" s="131">
        <v>1.1713716762330146</v>
      </c>
      <c r="Q93" s="14">
        <f t="shared" si="1"/>
        <v>2.202178751317973</v>
      </c>
      <c r="R93" s="132">
        <v>96.62644957244902</v>
      </c>
      <c r="S93" s="230"/>
      <c r="T93" s="227"/>
      <c r="U93" s="227"/>
      <c r="V93" s="227"/>
      <c r="W93" s="233"/>
      <c r="X93" s="166" t="s">
        <v>267</v>
      </c>
      <c r="Y93" s="166" t="s">
        <v>268</v>
      </c>
      <c r="Z93" s="178"/>
    </row>
    <row r="94" spans="1:26" s="44" customFormat="1" ht="13.5" thickBot="1">
      <c r="A94" s="220"/>
      <c r="B94" s="42" t="s">
        <v>11</v>
      </c>
      <c r="C94" s="74">
        <v>10</v>
      </c>
      <c r="D94" s="91">
        <v>19.44704348195932</v>
      </c>
      <c r="E94" s="43">
        <v>7.500696664628687</v>
      </c>
      <c r="F94" s="43">
        <v>12.592289858648245</v>
      </c>
      <c r="G94" s="43">
        <v>6.958243737243339</v>
      </c>
      <c r="H94" s="92">
        <v>10.283592003119992</v>
      </c>
      <c r="I94" s="220"/>
      <c r="J94" s="213"/>
      <c r="K94" s="201"/>
      <c r="L94" s="228"/>
      <c r="M94" s="228"/>
      <c r="N94" s="228"/>
      <c r="O94" s="234"/>
      <c r="P94" s="133">
        <v>2.9086678301335955</v>
      </c>
      <c r="Q94" s="46">
        <f t="shared" si="1"/>
        <v>3.362420011635038</v>
      </c>
      <c r="R94" s="134">
        <v>93.72891215823137</v>
      </c>
      <c r="S94" s="231"/>
      <c r="T94" s="228"/>
      <c r="U94" s="228"/>
      <c r="V94" s="228"/>
      <c r="W94" s="234"/>
      <c r="X94" s="167" t="s">
        <v>269</v>
      </c>
      <c r="Y94" s="167" t="s">
        <v>270</v>
      </c>
      <c r="Z94" s="179"/>
    </row>
    <row r="95" spans="1:26" s="59" customFormat="1" ht="12.75">
      <c r="A95" s="253" t="s">
        <v>24</v>
      </c>
      <c r="B95" s="37" t="s">
        <v>114</v>
      </c>
      <c r="C95" s="72">
        <v>1</v>
      </c>
      <c r="D95" s="87">
        <v>15.306631961358663</v>
      </c>
      <c r="E95" s="38">
        <v>6.263741171928078</v>
      </c>
      <c r="F95" s="38">
        <v>9.77623453457697</v>
      </c>
      <c r="G95" s="38">
        <v>4.999609400008255</v>
      </c>
      <c r="H95" s="88">
        <v>9.864680826373224</v>
      </c>
      <c r="I95" s="264" t="s">
        <v>514</v>
      </c>
      <c r="J95" s="288" t="s">
        <v>514</v>
      </c>
      <c r="K95" s="229">
        <f>SUM(D95:D96)/2</f>
        <v>16.415675469963155</v>
      </c>
      <c r="L95" s="226">
        <f>SUM(E95:E96)/2</f>
        <v>6.442314296031572</v>
      </c>
      <c r="M95" s="226">
        <f>SUM(F95:F96)/2</f>
        <v>10.288490610370168</v>
      </c>
      <c r="N95" s="226">
        <f>SUM(G95:G96)/2</f>
        <v>5.5918298221866</v>
      </c>
      <c r="O95" s="232">
        <f>SUM(H95:H96)/2</f>
        <v>9.408533818698423</v>
      </c>
      <c r="P95" s="83"/>
      <c r="Q95" s="38"/>
      <c r="R95" s="58"/>
      <c r="S95" s="223" t="s">
        <v>514</v>
      </c>
      <c r="T95" s="221" t="s">
        <v>514</v>
      </c>
      <c r="U95" s="221" t="s">
        <v>514</v>
      </c>
      <c r="V95" s="221" t="s">
        <v>514</v>
      </c>
      <c r="W95" s="222" t="s">
        <v>514</v>
      </c>
      <c r="X95" s="163" t="s">
        <v>272</v>
      </c>
      <c r="Y95" s="163" t="s">
        <v>271</v>
      </c>
      <c r="Z95" s="182"/>
    </row>
    <row r="96" spans="1:26" s="44" customFormat="1" ht="13.5" thickBot="1">
      <c r="A96" s="220"/>
      <c r="B96" s="42" t="s">
        <v>115</v>
      </c>
      <c r="C96" s="74">
        <v>2</v>
      </c>
      <c r="D96" s="91">
        <v>17.524718978567645</v>
      </c>
      <c r="E96" s="43">
        <v>6.620887420135066</v>
      </c>
      <c r="F96" s="43">
        <v>10.800746686163366</v>
      </c>
      <c r="G96" s="43">
        <v>6.184050244364945</v>
      </c>
      <c r="H96" s="92">
        <v>8.952386811023624</v>
      </c>
      <c r="I96" s="220"/>
      <c r="J96" s="213"/>
      <c r="K96" s="251"/>
      <c r="L96" s="245"/>
      <c r="M96" s="245"/>
      <c r="N96" s="245"/>
      <c r="O96" s="248"/>
      <c r="P96" s="91"/>
      <c r="Q96" s="43"/>
      <c r="R96" s="92"/>
      <c r="S96" s="220"/>
      <c r="T96" s="212"/>
      <c r="U96" s="212"/>
      <c r="V96" s="212"/>
      <c r="W96" s="213"/>
      <c r="X96" s="167" t="s">
        <v>273</v>
      </c>
      <c r="Y96" s="167" t="s">
        <v>274</v>
      </c>
      <c r="Z96" s="179"/>
    </row>
    <row r="97" spans="1:26" s="40" customFormat="1" ht="12.75">
      <c r="A97" s="253" t="s">
        <v>24</v>
      </c>
      <c r="B97" s="37" t="s">
        <v>8</v>
      </c>
      <c r="C97" s="72">
        <v>7</v>
      </c>
      <c r="D97" s="87">
        <v>2.202153355406568</v>
      </c>
      <c r="E97" s="38">
        <v>0.9639462438072248</v>
      </c>
      <c r="F97" s="38">
        <v>7.041943249086113</v>
      </c>
      <c r="G97" s="38">
        <v>5.565280338606579</v>
      </c>
      <c r="H97" s="88">
        <v>6.784640499638849</v>
      </c>
      <c r="I97" s="253">
        <v>14</v>
      </c>
      <c r="J97" s="254">
        <v>14</v>
      </c>
      <c r="K97" s="199">
        <f>(D97*0.5+D98*1.5+D99*1.5+D100*1.5)/5</f>
        <v>9.510827261244824</v>
      </c>
      <c r="L97" s="226">
        <f>(E97*0.5+E98*1.5+E99*1.5+E100*1.5)/5</f>
        <v>3.752131670582289</v>
      </c>
      <c r="M97" s="226">
        <f>(F97*0.5+F98*1.5+F99*1.5+F100*1.5)/5</f>
        <v>8.468274438277017</v>
      </c>
      <c r="N97" s="226">
        <f>(G97*0.5+G98*1.5+G99*1.5+G100*1.5)/5</f>
        <v>5.952391767399689</v>
      </c>
      <c r="O97" s="232">
        <f>(H97*0.5+H98*1.5+H99*1.5+H100*1.5)/5</f>
        <v>8.144159237583292</v>
      </c>
      <c r="P97" s="129">
        <v>4.03970452446905</v>
      </c>
      <c r="Q97" s="45">
        <f t="shared" si="1"/>
        <v>10.480147737765506</v>
      </c>
      <c r="R97" s="130">
        <v>85.48014773776545</v>
      </c>
      <c r="S97" s="229">
        <f>ABS(LOG(($I$97+$J$97)/2)-LOG(K97))</f>
        <v>0.16790974173049622</v>
      </c>
      <c r="T97" s="226">
        <f>ABS(LOG(($I$97+$J$97)/2)-LOG(L97))</f>
        <v>0.5718499653518208</v>
      </c>
      <c r="U97" s="226">
        <f>ABS(LOG(($I$97+$J$97)/2)-LOG(M97))</f>
        <v>0.2183331115672812</v>
      </c>
      <c r="V97" s="226">
        <f>ABS(LOG(($I$97+$J$97)/2)-LOG(N97))</f>
        <v>0.37143652832512053</v>
      </c>
      <c r="W97" s="232">
        <f>ABS(LOG(($I$97+$J$97)/2)-LOG(O97))</f>
        <v>0.23528177911781756</v>
      </c>
      <c r="X97" s="163" t="s">
        <v>275</v>
      </c>
      <c r="Y97" s="163" t="s">
        <v>276</v>
      </c>
      <c r="Z97" s="177"/>
    </row>
    <row r="98" spans="1:26" s="13" customFormat="1" ht="12.75">
      <c r="A98" s="219"/>
      <c r="B98" s="10" t="s">
        <v>9</v>
      </c>
      <c r="C98" s="73">
        <v>8</v>
      </c>
      <c r="D98" s="89">
        <v>9.853249662563234</v>
      </c>
      <c r="E98" s="11">
        <v>3.8557849752288993</v>
      </c>
      <c r="F98" s="11">
        <v>8.359694374567464</v>
      </c>
      <c r="G98" s="11">
        <v>5.619712257418907</v>
      </c>
      <c r="H98" s="90">
        <v>7.5803915666903645</v>
      </c>
      <c r="I98" s="219"/>
      <c r="J98" s="210"/>
      <c r="K98" s="200"/>
      <c r="L98" s="227"/>
      <c r="M98" s="227"/>
      <c r="N98" s="227"/>
      <c r="O98" s="233"/>
      <c r="P98" s="131">
        <v>3.990422984836379</v>
      </c>
      <c r="Q98" s="14">
        <f t="shared" si="1"/>
        <v>8.09485805495379</v>
      </c>
      <c r="R98" s="132">
        <v>87.91471896020983</v>
      </c>
      <c r="S98" s="230"/>
      <c r="T98" s="227"/>
      <c r="U98" s="227"/>
      <c r="V98" s="227"/>
      <c r="W98" s="233"/>
      <c r="X98" s="166" t="s">
        <v>277</v>
      </c>
      <c r="Y98" s="166" t="s">
        <v>278</v>
      </c>
      <c r="Z98" s="178"/>
    </row>
    <row r="99" spans="1:26" s="13" customFormat="1" ht="12.75">
      <c r="A99" s="219"/>
      <c r="B99" s="10" t="s">
        <v>10</v>
      </c>
      <c r="C99" s="73">
        <v>9</v>
      </c>
      <c r="D99" s="89">
        <v>16.346054616635136</v>
      </c>
      <c r="E99" s="11">
        <v>6.263741171928078</v>
      </c>
      <c r="F99" s="11">
        <v>9.909809892060306</v>
      </c>
      <c r="G99" s="11">
        <v>7.821648770234486</v>
      </c>
      <c r="H99" s="90">
        <v>8.952386811023624</v>
      </c>
      <c r="I99" s="219"/>
      <c r="J99" s="210"/>
      <c r="K99" s="200"/>
      <c r="L99" s="227"/>
      <c r="M99" s="227"/>
      <c r="N99" s="227"/>
      <c r="O99" s="233"/>
      <c r="P99" s="131">
        <v>2.31642344220515</v>
      </c>
      <c r="Q99" s="14">
        <f t="shared" si="1"/>
        <v>7.354644429001809</v>
      </c>
      <c r="R99" s="132">
        <v>90.32893212879304</v>
      </c>
      <c r="S99" s="230"/>
      <c r="T99" s="227"/>
      <c r="U99" s="227"/>
      <c r="V99" s="227"/>
      <c r="W99" s="233"/>
      <c r="X99" s="166" t="s">
        <v>279</v>
      </c>
      <c r="Y99" s="166" t="s">
        <v>280</v>
      </c>
      <c r="Z99" s="178"/>
    </row>
    <row r="100" spans="1:26" s="44" customFormat="1" ht="13.5" thickBot="1">
      <c r="A100" s="220"/>
      <c r="B100" s="42" t="s">
        <v>11</v>
      </c>
      <c r="C100" s="74">
        <v>10</v>
      </c>
      <c r="D100" s="91">
        <v>4.76940213981552</v>
      </c>
      <c r="E100" s="43">
        <v>2.066264006848245</v>
      </c>
      <c r="F100" s="43">
        <v>7.6107627779335845</v>
      </c>
      <c r="G100" s="43">
        <v>4.544851417476712</v>
      </c>
      <c r="H100" s="92">
        <v>8.352872247684033</v>
      </c>
      <c r="I100" s="220"/>
      <c r="J100" s="213"/>
      <c r="K100" s="201"/>
      <c r="L100" s="228"/>
      <c r="M100" s="228"/>
      <c r="N100" s="228"/>
      <c r="O100" s="234"/>
      <c r="P100" s="133">
        <v>5.06528590724915</v>
      </c>
      <c r="Q100" s="46">
        <f t="shared" si="1"/>
        <v>8.352093651508113</v>
      </c>
      <c r="R100" s="134">
        <v>86.58262044124274</v>
      </c>
      <c r="S100" s="231"/>
      <c r="T100" s="228"/>
      <c r="U100" s="228"/>
      <c r="V100" s="228"/>
      <c r="W100" s="234"/>
      <c r="X100" s="167" t="s">
        <v>434</v>
      </c>
      <c r="Y100" s="167" t="s">
        <v>170</v>
      </c>
      <c r="Z100" s="179"/>
    </row>
    <row r="101" spans="1:26" s="40" customFormat="1" ht="12.75">
      <c r="A101" s="253" t="s">
        <v>25</v>
      </c>
      <c r="B101" s="37" t="s">
        <v>114</v>
      </c>
      <c r="C101" s="72">
        <v>1</v>
      </c>
      <c r="D101" s="87">
        <v>20.477125310561963</v>
      </c>
      <c r="E101" s="38">
        <v>8.26505602739298</v>
      </c>
      <c r="F101" s="38">
        <v>12.135662558821013</v>
      </c>
      <c r="G101" s="38">
        <v>8.20378354108601</v>
      </c>
      <c r="H101" s="88">
        <v>15.160783133380734</v>
      </c>
      <c r="I101" s="264" t="s">
        <v>514</v>
      </c>
      <c r="J101" s="288" t="s">
        <v>514</v>
      </c>
      <c r="K101" s="229">
        <f>SUM(D101:D106)/6</f>
        <v>7.4091823743380845</v>
      </c>
      <c r="L101" s="226">
        <f>SUM(E101:E106)/6</f>
        <v>3.0605341449977774</v>
      </c>
      <c r="M101" s="226">
        <f>SUM(F101:F106)/6</f>
        <v>8.9648015400519</v>
      </c>
      <c r="N101" s="226">
        <f>SUM(G101:G106)/6</f>
        <v>4.669285663766002</v>
      </c>
      <c r="O101" s="232">
        <f>SUM(H101:H106)/6</f>
        <v>10.711906459501256</v>
      </c>
      <c r="P101" s="87"/>
      <c r="Q101" s="38"/>
      <c r="R101" s="88"/>
      <c r="S101" s="229" t="s">
        <v>514</v>
      </c>
      <c r="T101" s="226" t="s">
        <v>514</v>
      </c>
      <c r="U101" s="226" t="s">
        <v>514</v>
      </c>
      <c r="V101" s="226" t="s">
        <v>514</v>
      </c>
      <c r="W101" s="232" t="s">
        <v>514</v>
      </c>
      <c r="X101" s="163" t="s">
        <v>281</v>
      </c>
      <c r="Y101" s="163" t="s">
        <v>282</v>
      </c>
      <c r="Z101" s="177"/>
    </row>
    <row r="102" spans="1:26" s="13" customFormat="1" ht="12.75">
      <c r="A102" s="219"/>
      <c r="B102" s="10" t="s">
        <v>115</v>
      </c>
      <c r="C102" s="73">
        <v>2</v>
      </c>
      <c r="D102" s="89">
        <v>19.23641301670482</v>
      </c>
      <c r="E102" s="11">
        <v>7.711569950457794</v>
      </c>
      <c r="F102" s="11">
        <v>11.63437389792948</v>
      </c>
      <c r="G102" s="11">
        <v>9.954706771708961</v>
      </c>
      <c r="H102" s="90">
        <v>11.812745217444597</v>
      </c>
      <c r="I102" s="219"/>
      <c r="J102" s="210"/>
      <c r="K102" s="250"/>
      <c r="L102" s="202"/>
      <c r="M102" s="202"/>
      <c r="N102" s="202"/>
      <c r="O102" s="247"/>
      <c r="P102" s="89"/>
      <c r="Q102" s="11"/>
      <c r="R102" s="90"/>
      <c r="S102" s="219"/>
      <c r="T102" s="208"/>
      <c r="U102" s="208"/>
      <c r="V102" s="208"/>
      <c r="W102" s="210"/>
      <c r="X102" s="166" t="s">
        <v>283</v>
      </c>
      <c r="Y102" s="166" t="s">
        <v>271</v>
      </c>
      <c r="Z102" s="178"/>
    </row>
    <row r="103" spans="1:26" s="13" customFormat="1" ht="12.75">
      <c r="A103" s="219"/>
      <c r="B103" s="10" t="s">
        <v>116</v>
      </c>
      <c r="C103" s="73">
        <v>3</v>
      </c>
      <c r="D103" s="89">
        <v>3.3999175879374706</v>
      </c>
      <c r="E103" s="11">
        <v>1.6099597263635315</v>
      </c>
      <c r="F103" s="11">
        <v>7.318964140879942</v>
      </c>
      <c r="G103" s="11">
        <v>3.27952453000509</v>
      </c>
      <c r="H103" s="90">
        <v>8.952386811023624</v>
      </c>
      <c r="I103" s="219"/>
      <c r="J103" s="210"/>
      <c r="K103" s="250"/>
      <c r="L103" s="202"/>
      <c r="M103" s="202"/>
      <c r="N103" s="202"/>
      <c r="O103" s="247"/>
      <c r="P103" s="89"/>
      <c r="Q103" s="11"/>
      <c r="R103" s="90"/>
      <c r="S103" s="219"/>
      <c r="T103" s="208"/>
      <c r="U103" s="208"/>
      <c r="V103" s="208"/>
      <c r="W103" s="210"/>
      <c r="X103" s="166" t="s">
        <v>284</v>
      </c>
      <c r="Y103" s="166" t="s">
        <v>285</v>
      </c>
      <c r="Z103" s="178"/>
    </row>
    <row r="104" spans="1:26" s="13" customFormat="1" ht="12.75">
      <c r="A104" s="219"/>
      <c r="B104" s="10" t="s">
        <v>117</v>
      </c>
      <c r="C104" s="73">
        <v>4</v>
      </c>
      <c r="D104" s="89">
        <v>0.5962197847311597</v>
      </c>
      <c r="E104" s="15">
        <v>0.3408064628476951</v>
      </c>
      <c r="F104" s="11">
        <v>7.9220825994281805</v>
      </c>
      <c r="G104" s="11">
        <v>2.8004218298908947</v>
      </c>
      <c r="H104" s="90">
        <v>11.812745217444597</v>
      </c>
      <c r="I104" s="219"/>
      <c r="J104" s="210"/>
      <c r="K104" s="250"/>
      <c r="L104" s="202"/>
      <c r="M104" s="202"/>
      <c r="N104" s="202"/>
      <c r="O104" s="247"/>
      <c r="P104" s="89"/>
      <c r="Q104" s="11"/>
      <c r="R104" s="90"/>
      <c r="S104" s="219"/>
      <c r="T104" s="208"/>
      <c r="U104" s="208"/>
      <c r="V104" s="208"/>
      <c r="W104" s="210"/>
      <c r="X104" s="166" t="s">
        <v>286</v>
      </c>
      <c r="Y104" s="166" t="s">
        <v>285</v>
      </c>
      <c r="Z104" s="178"/>
    </row>
    <row r="105" spans="1:26" s="13" customFormat="1" ht="12.75">
      <c r="A105" s="219"/>
      <c r="B105" s="10" t="s">
        <v>118</v>
      </c>
      <c r="C105" s="73">
        <v>5</v>
      </c>
      <c r="D105" s="98">
        <v>0.2517628164750947</v>
      </c>
      <c r="E105" s="15">
        <v>0.15899183678293127</v>
      </c>
      <c r="F105" s="11">
        <v>7.5613239613301975</v>
      </c>
      <c r="G105" s="11">
        <v>1.878911955665216</v>
      </c>
      <c r="H105" s="90">
        <v>8.952386811023624</v>
      </c>
      <c r="I105" s="219"/>
      <c r="J105" s="210"/>
      <c r="K105" s="250"/>
      <c r="L105" s="202"/>
      <c r="M105" s="202"/>
      <c r="N105" s="202"/>
      <c r="O105" s="247"/>
      <c r="P105" s="89"/>
      <c r="Q105" s="11"/>
      <c r="R105" s="90"/>
      <c r="S105" s="219"/>
      <c r="T105" s="208"/>
      <c r="U105" s="208"/>
      <c r="V105" s="208"/>
      <c r="W105" s="210"/>
      <c r="X105" s="166" t="s">
        <v>287</v>
      </c>
      <c r="Y105" s="166" t="s">
        <v>149</v>
      </c>
      <c r="Z105" s="178"/>
    </row>
    <row r="106" spans="1:26" s="44" customFormat="1" ht="13.5" thickBot="1">
      <c r="A106" s="220"/>
      <c r="B106" s="42" t="s">
        <v>119</v>
      </c>
      <c r="C106" s="74">
        <v>6</v>
      </c>
      <c r="D106" s="93">
        <v>0.49365572961799614</v>
      </c>
      <c r="E106" s="48">
        <v>0.2768208661417323</v>
      </c>
      <c r="F106" s="43">
        <v>7.216402081922584</v>
      </c>
      <c r="G106" s="43">
        <v>1.898365354239838</v>
      </c>
      <c r="H106" s="92">
        <v>7.5803915666903645</v>
      </c>
      <c r="I106" s="220"/>
      <c r="J106" s="213"/>
      <c r="K106" s="251"/>
      <c r="L106" s="245"/>
      <c r="M106" s="245"/>
      <c r="N106" s="245"/>
      <c r="O106" s="248"/>
      <c r="P106" s="91"/>
      <c r="Q106" s="43"/>
      <c r="R106" s="92"/>
      <c r="S106" s="220"/>
      <c r="T106" s="212"/>
      <c r="U106" s="212"/>
      <c r="V106" s="212"/>
      <c r="W106" s="213"/>
      <c r="X106" s="167" t="s">
        <v>288</v>
      </c>
      <c r="Y106" s="167" t="s">
        <v>289</v>
      </c>
      <c r="Z106" s="179"/>
    </row>
    <row r="107" spans="1:26" s="40" customFormat="1" ht="12.75">
      <c r="A107" s="253" t="s">
        <v>25</v>
      </c>
      <c r="B107" s="37" t="s">
        <v>8</v>
      </c>
      <c r="C107" s="72">
        <v>7</v>
      </c>
      <c r="D107" s="96" t="s">
        <v>84</v>
      </c>
      <c r="E107" s="49" t="s">
        <v>84</v>
      </c>
      <c r="F107" s="38">
        <v>4.1048352553776875</v>
      </c>
      <c r="G107" s="38">
        <v>0.6778984543179981</v>
      </c>
      <c r="H107" s="88">
        <v>2.238096702755906</v>
      </c>
      <c r="I107" s="253">
        <v>4</v>
      </c>
      <c r="J107" s="254">
        <v>4</v>
      </c>
      <c r="K107" s="301" t="s">
        <v>84</v>
      </c>
      <c r="L107" s="273" t="s">
        <v>84</v>
      </c>
      <c r="M107" s="276">
        <f>(F107*0.5+F108*1.5+F109*1.5+F110*1.5)/5</f>
        <v>2.1836435622197037</v>
      </c>
      <c r="N107" s="273">
        <f>(G107*0.5+G108*1.5+G109*1.5+G110*1.5)/5</f>
        <v>0.3856250750156066</v>
      </c>
      <c r="O107" s="304" t="s">
        <v>84</v>
      </c>
      <c r="P107" s="135">
        <v>14.699477351916896</v>
      </c>
      <c r="Q107" s="50">
        <f t="shared" si="1"/>
        <v>7.48040069686364</v>
      </c>
      <c r="R107" s="136">
        <v>77.82012195121946</v>
      </c>
      <c r="S107" s="197" t="s">
        <v>513</v>
      </c>
      <c r="T107" s="218" t="s">
        <v>513</v>
      </c>
      <c r="U107" s="226">
        <f>ABS(LOG(($I$107+$J$107)/2)-LOG(M107))</f>
        <v>0.26287824172493884</v>
      </c>
      <c r="V107" s="226">
        <f>ABS(LOG(($I$107+$J$107)/2)-LOG(N107))</f>
        <v>1.0158947254673758</v>
      </c>
      <c r="W107" s="217" t="s">
        <v>513</v>
      </c>
      <c r="X107" s="163" t="s">
        <v>290</v>
      </c>
      <c r="Y107" s="163" t="s">
        <v>291</v>
      </c>
      <c r="Z107" s="177"/>
    </row>
    <row r="108" spans="1:26" s="13" customFormat="1" ht="12.75">
      <c r="A108" s="219"/>
      <c r="B108" s="10" t="s">
        <v>9</v>
      </c>
      <c r="C108" s="73">
        <v>8</v>
      </c>
      <c r="D108" s="98" t="s">
        <v>84</v>
      </c>
      <c r="E108" s="15" t="s">
        <v>84</v>
      </c>
      <c r="F108" s="11">
        <v>2.4715502451394125</v>
      </c>
      <c r="G108" s="11">
        <v>0.5308473289461652</v>
      </c>
      <c r="H108" s="108">
        <v>0.2797620878444882</v>
      </c>
      <c r="I108" s="219"/>
      <c r="J108" s="210"/>
      <c r="K108" s="302"/>
      <c r="L108" s="274"/>
      <c r="M108" s="277"/>
      <c r="N108" s="274"/>
      <c r="O108" s="305"/>
      <c r="P108" s="137">
        <v>15.937568696416724</v>
      </c>
      <c r="Q108" s="16">
        <f t="shared" si="1"/>
        <v>13.442514838426078</v>
      </c>
      <c r="R108" s="138">
        <v>70.6199164651572</v>
      </c>
      <c r="S108" s="219"/>
      <c r="T108" s="208"/>
      <c r="U108" s="227"/>
      <c r="V108" s="227"/>
      <c r="W108" s="210"/>
      <c r="X108" s="166" t="s">
        <v>292</v>
      </c>
      <c r="Y108" s="166" t="s">
        <v>293</v>
      </c>
      <c r="Z108" s="178"/>
    </row>
    <row r="109" spans="1:26" s="13" customFormat="1" ht="12.75">
      <c r="A109" s="219"/>
      <c r="B109" s="10" t="s">
        <v>10</v>
      </c>
      <c r="C109" s="73">
        <v>9</v>
      </c>
      <c r="D109" s="98" t="s">
        <v>84</v>
      </c>
      <c r="E109" s="15" t="s">
        <v>84</v>
      </c>
      <c r="F109" s="11">
        <v>1.394490688882935</v>
      </c>
      <c r="G109" s="15">
        <v>0.14206473314350448</v>
      </c>
      <c r="H109" s="108" t="s">
        <v>84</v>
      </c>
      <c r="I109" s="219"/>
      <c r="J109" s="210"/>
      <c r="K109" s="302"/>
      <c r="L109" s="274"/>
      <c r="M109" s="277"/>
      <c r="N109" s="274"/>
      <c r="O109" s="305"/>
      <c r="P109" s="137">
        <v>22.611956761526546</v>
      </c>
      <c r="Q109" s="16">
        <f t="shared" si="1"/>
        <v>14.890800794176116</v>
      </c>
      <c r="R109" s="138">
        <v>62.49724244429734</v>
      </c>
      <c r="S109" s="219"/>
      <c r="T109" s="208"/>
      <c r="U109" s="227"/>
      <c r="V109" s="227"/>
      <c r="W109" s="210"/>
      <c r="X109" s="166" t="s">
        <v>294</v>
      </c>
      <c r="Y109" s="166" t="s">
        <v>295</v>
      </c>
      <c r="Z109" s="178"/>
    </row>
    <row r="110" spans="1:26" s="44" customFormat="1" ht="13.5" thickBot="1">
      <c r="A110" s="220"/>
      <c r="B110" s="42" t="s">
        <v>11</v>
      </c>
      <c r="C110" s="74">
        <v>10</v>
      </c>
      <c r="D110" s="93" t="s">
        <v>84</v>
      </c>
      <c r="E110" s="48" t="s">
        <v>84</v>
      </c>
      <c r="F110" s="43">
        <v>2.044492521584102</v>
      </c>
      <c r="G110" s="48">
        <v>0.38653870318968636</v>
      </c>
      <c r="H110" s="109" t="s">
        <v>84</v>
      </c>
      <c r="I110" s="220"/>
      <c r="J110" s="213"/>
      <c r="K110" s="303"/>
      <c r="L110" s="275"/>
      <c r="M110" s="278"/>
      <c r="N110" s="275"/>
      <c r="O110" s="306"/>
      <c r="P110" s="143">
        <v>17.543859649122798</v>
      </c>
      <c r="Q110" s="51">
        <f t="shared" si="1"/>
        <v>14.528508771929822</v>
      </c>
      <c r="R110" s="144">
        <v>67.92763157894738</v>
      </c>
      <c r="S110" s="220"/>
      <c r="T110" s="212"/>
      <c r="U110" s="228"/>
      <c r="V110" s="228"/>
      <c r="W110" s="213"/>
      <c r="X110" s="167" t="s">
        <v>294</v>
      </c>
      <c r="Y110" s="167" t="s">
        <v>296</v>
      </c>
      <c r="Z110" s="179"/>
    </row>
    <row r="111" spans="1:26" s="40" customFormat="1" ht="12.75">
      <c r="A111" s="253" t="s">
        <v>26</v>
      </c>
      <c r="B111" s="37" t="s">
        <v>114</v>
      </c>
      <c r="C111" s="72">
        <v>1</v>
      </c>
      <c r="D111" s="87">
        <v>18.5239441161144</v>
      </c>
      <c r="E111" s="38">
        <v>6.998397447608657</v>
      </c>
      <c r="F111" s="38">
        <v>11.815624369834472</v>
      </c>
      <c r="G111" s="38">
        <v>9.747762022009635</v>
      </c>
      <c r="H111" s="88">
        <v>9.204072661986803</v>
      </c>
      <c r="I111" s="264" t="s">
        <v>514</v>
      </c>
      <c r="J111" s="288" t="s">
        <v>514</v>
      </c>
      <c r="K111" s="229">
        <f>SUM(D111:D116)/6</f>
        <v>14.148742286229817</v>
      </c>
      <c r="L111" s="226">
        <f>SUM(E111:E116)/6</f>
        <v>5.36160035468659</v>
      </c>
      <c r="M111" s="226">
        <f>SUM(F111:F116)/6</f>
        <v>10.069133954791827</v>
      </c>
      <c r="N111" s="226">
        <f>SUM(G111:G116)/6</f>
        <v>6.538388942134456</v>
      </c>
      <c r="O111" s="232">
        <f>SUM(H111:H116)/6</f>
        <v>8.463628814556655</v>
      </c>
      <c r="P111" s="87"/>
      <c r="Q111" s="38"/>
      <c r="R111" s="88"/>
      <c r="S111" s="229" t="s">
        <v>514</v>
      </c>
      <c r="T111" s="226" t="s">
        <v>514</v>
      </c>
      <c r="U111" s="226" t="s">
        <v>514</v>
      </c>
      <c r="V111" s="226" t="s">
        <v>514</v>
      </c>
      <c r="W111" s="232" t="s">
        <v>514</v>
      </c>
      <c r="X111" s="168" t="s">
        <v>297</v>
      </c>
      <c r="Y111" s="168" t="s">
        <v>298</v>
      </c>
      <c r="Z111" s="177"/>
    </row>
    <row r="112" spans="1:26" s="13" customFormat="1" ht="12.75">
      <c r="A112" s="219"/>
      <c r="B112" s="10" t="s">
        <v>115</v>
      </c>
      <c r="C112" s="73">
        <v>2</v>
      </c>
      <c r="D112" s="89">
        <v>20.031284081555583</v>
      </c>
      <c r="E112" s="11">
        <v>7.500696664628687</v>
      </c>
      <c r="F112" s="11">
        <v>13.051629053127925</v>
      </c>
      <c r="G112" s="11">
        <v>9.769272113103208</v>
      </c>
      <c r="H112" s="90">
        <v>9.462834365335741</v>
      </c>
      <c r="I112" s="219"/>
      <c r="J112" s="210"/>
      <c r="K112" s="250"/>
      <c r="L112" s="202"/>
      <c r="M112" s="202"/>
      <c r="N112" s="202"/>
      <c r="O112" s="247"/>
      <c r="P112" s="89"/>
      <c r="Q112" s="11"/>
      <c r="R112" s="90"/>
      <c r="S112" s="219"/>
      <c r="T112" s="208"/>
      <c r="U112" s="208"/>
      <c r="V112" s="208"/>
      <c r="W112" s="210"/>
      <c r="X112" s="164" t="s">
        <v>299</v>
      </c>
      <c r="Y112" s="164" t="s">
        <v>131</v>
      </c>
      <c r="Z112" s="178"/>
    </row>
    <row r="113" spans="1:26" s="13" customFormat="1" ht="12.75">
      <c r="A113" s="219"/>
      <c r="B113" s="10" t="s">
        <v>116</v>
      </c>
      <c r="C113" s="73">
        <v>3</v>
      </c>
      <c r="D113" s="89">
        <v>17.86029580577361</v>
      </c>
      <c r="E113" s="11">
        <v>6.713311564268497</v>
      </c>
      <c r="F113" s="11">
        <v>11.183420050196943</v>
      </c>
      <c r="G113" s="11">
        <v>8.739182979915734</v>
      </c>
      <c r="H113" s="90">
        <v>8.829136656306511</v>
      </c>
      <c r="I113" s="219"/>
      <c r="J113" s="210"/>
      <c r="K113" s="250"/>
      <c r="L113" s="202"/>
      <c r="M113" s="202"/>
      <c r="N113" s="202"/>
      <c r="O113" s="247"/>
      <c r="P113" s="89"/>
      <c r="Q113" s="11"/>
      <c r="R113" s="90"/>
      <c r="S113" s="219"/>
      <c r="T113" s="208"/>
      <c r="U113" s="208"/>
      <c r="V113" s="208"/>
      <c r="W113" s="210"/>
      <c r="X113" s="164" t="s">
        <v>300</v>
      </c>
      <c r="Y113" s="164" t="s">
        <v>301</v>
      </c>
      <c r="Z113" s="178"/>
    </row>
    <row r="114" spans="1:26" s="13" customFormat="1" ht="12.75">
      <c r="A114" s="219"/>
      <c r="B114" s="10" t="s">
        <v>117</v>
      </c>
      <c r="C114" s="73">
        <v>4</v>
      </c>
      <c r="D114" s="89">
        <v>12.79674602766611</v>
      </c>
      <c r="E114" s="11">
        <v>4.9486142926427075</v>
      </c>
      <c r="F114" s="11">
        <v>8.42254000231138</v>
      </c>
      <c r="G114" s="11">
        <v>4.91371643480588</v>
      </c>
      <c r="H114" s="90">
        <v>7.793505381181409</v>
      </c>
      <c r="I114" s="219"/>
      <c r="J114" s="210"/>
      <c r="K114" s="250"/>
      <c r="L114" s="202"/>
      <c r="M114" s="202"/>
      <c r="N114" s="202"/>
      <c r="O114" s="247"/>
      <c r="P114" s="89"/>
      <c r="Q114" s="11"/>
      <c r="R114" s="90"/>
      <c r="S114" s="219"/>
      <c r="T114" s="208"/>
      <c r="U114" s="208"/>
      <c r="V114" s="208"/>
      <c r="W114" s="210"/>
      <c r="X114" s="164" t="s">
        <v>302</v>
      </c>
      <c r="Y114" s="164" t="s">
        <v>303</v>
      </c>
      <c r="Z114" s="178"/>
    </row>
    <row r="115" spans="1:26" s="13" customFormat="1" ht="12.75">
      <c r="A115" s="219"/>
      <c r="B115" s="10" t="s">
        <v>118</v>
      </c>
      <c r="C115" s="73">
        <v>5</v>
      </c>
      <c r="D115" s="89">
        <v>15.680183686269185</v>
      </c>
      <c r="E115" s="11">
        <v>6.00858215897099</v>
      </c>
      <c r="F115" s="11">
        <v>9.501678510961073</v>
      </c>
      <c r="G115" s="11">
        <v>4.843822371907</v>
      </c>
      <c r="H115" s="90">
        <v>8.70758332289062</v>
      </c>
      <c r="I115" s="219"/>
      <c r="J115" s="210"/>
      <c r="K115" s="250"/>
      <c r="L115" s="202"/>
      <c r="M115" s="202"/>
      <c r="N115" s="202"/>
      <c r="O115" s="247"/>
      <c r="P115" s="89"/>
      <c r="Q115" s="11"/>
      <c r="R115" s="90"/>
      <c r="S115" s="219"/>
      <c r="T115" s="208"/>
      <c r="U115" s="208"/>
      <c r="V115" s="208"/>
      <c r="W115" s="210"/>
      <c r="X115" s="166" t="s">
        <v>304</v>
      </c>
      <c r="Y115" s="164" t="s">
        <v>305</v>
      </c>
      <c r="Z115" s="178"/>
    </row>
    <row r="116" spans="1:26" s="44" customFormat="1" ht="13.5" thickBot="1">
      <c r="A116" s="220"/>
      <c r="B116" s="42" t="s">
        <v>119</v>
      </c>
      <c r="C116" s="74">
        <v>6</v>
      </c>
      <c r="D116" s="110" t="s">
        <v>84</v>
      </c>
      <c r="E116" s="60" t="s">
        <v>84</v>
      </c>
      <c r="F116" s="43">
        <v>6.439911742319167</v>
      </c>
      <c r="G116" s="43">
        <v>1.2165777310652819</v>
      </c>
      <c r="H116" s="92">
        <v>6.784640499638849</v>
      </c>
      <c r="I116" s="220"/>
      <c r="J116" s="213"/>
      <c r="K116" s="251"/>
      <c r="L116" s="245"/>
      <c r="M116" s="245"/>
      <c r="N116" s="245"/>
      <c r="O116" s="248"/>
      <c r="P116" s="91"/>
      <c r="Q116" s="43"/>
      <c r="R116" s="92"/>
      <c r="S116" s="220"/>
      <c r="T116" s="212"/>
      <c r="U116" s="212"/>
      <c r="V116" s="212"/>
      <c r="W116" s="213"/>
      <c r="X116" s="165" t="s">
        <v>306</v>
      </c>
      <c r="Y116" s="165" t="s">
        <v>149</v>
      </c>
      <c r="Z116" s="179"/>
    </row>
    <row r="117" spans="1:26" s="40" customFormat="1" ht="12.75">
      <c r="A117" s="253" t="s">
        <v>26</v>
      </c>
      <c r="B117" s="37" t="s">
        <v>8</v>
      </c>
      <c r="C117" s="72">
        <v>7</v>
      </c>
      <c r="D117" s="96" t="s">
        <v>84</v>
      </c>
      <c r="E117" s="49" t="s">
        <v>84</v>
      </c>
      <c r="F117" s="38">
        <v>4.6656290913650595</v>
      </c>
      <c r="G117" s="49">
        <v>0.49789496511960385</v>
      </c>
      <c r="H117" s="97">
        <v>0.06994052196112205</v>
      </c>
      <c r="I117" s="253">
        <v>2</v>
      </c>
      <c r="J117" s="254">
        <v>2</v>
      </c>
      <c r="K117" s="229" t="s">
        <v>84</v>
      </c>
      <c r="L117" s="226" t="s">
        <v>84</v>
      </c>
      <c r="M117" s="226">
        <f>(F117*0.5+F118*1.5+F119*1.5+F120*1.5)/5</f>
        <v>5.589654241948764</v>
      </c>
      <c r="N117" s="276">
        <f>(G117*0.5+G118*1.5+G119*1.5+G120*1.5)/5</f>
        <v>0.7759659394976912</v>
      </c>
      <c r="O117" s="232">
        <f>(H117*0.5+H118*1.5+H119*1.5+H120*1.5)/5</f>
        <v>5.358560736907431</v>
      </c>
      <c r="P117" s="135">
        <v>16.26205134161926</v>
      </c>
      <c r="Q117" s="50">
        <f t="shared" si="1"/>
        <v>4.100360088279743</v>
      </c>
      <c r="R117" s="136">
        <v>79.637588570101</v>
      </c>
      <c r="S117" s="197" t="s">
        <v>513</v>
      </c>
      <c r="T117" s="218" t="s">
        <v>513</v>
      </c>
      <c r="U117" s="226">
        <f>ABS(LOG(($I$117+$J$117)/2)-LOG(M117))</f>
        <v>0.44635494899205524</v>
      </c>
      <c r="V117" s="226">
        <f>ABS(LOG(($I$117+$J$117)/2)-LOG(N117))</f>
        <v>0.4111873370512149</v>
      </c>
      <c r="W117" s="232">
        <f>ABS(LOG(($I$117+$J$117)/2)-LOG(O117))</f>
        <v>0.4280181619476337</v>
      </c>
      <c r="X117" s="163" t="s">
        <v>307</v>
      </c>
      <c r="Y117" s="163" t="s">
        <v>308</v>
      </c>
      <c r="Z117" s="177"/>
    </row>
    <row r="118" spans="1:26" s="13" customFormat="1" ht="12.75">
      <c r="A118" s="219"/>
      <c r="B118" s="10" t="s">
        <v>9</v>
      </c>
      <c r="C118" s="73">
        <v>8</v>
      </c>
      <c r="D118" s="98" t="s">
        <v>84</v>
      </c>
      <c r="E118" s="15" t="s">
        <v>84</v>
      </c>
      <c r="F118" s="11">
        <v>5.69051837570046</v>
      </c>
      <c r="G118" s="15">
        <v>0.6797124304234212</v>
      </c>
      <c r="H118" s="108">
        <v>6.508262193824583</v>
      </c>
      <c r="I118" s="219"/>
      <c r="J118" s="210"/>
      <c r="K118" s="230"/>
      <c r="L118" s="227"/>
      <c r="M118" s="227"/>
      <c r="N118" s="277"/>
      <c r="O118" s="233"/>
      <c r="P118" s="137">
        <v>14.685946678716727</v>
      </c>
      <c r="Q118" s="16">
        <f t="shared" si="1"/>
        <v>2.858111161319428</v>
      </c>
      <c r="R118" s="138">
        <v>82.45594215996384</v>
      </c>
      <c r="S118" s="219"/>
      <c r="T118" s="208"/>
      <c r="U118" s="227"/>
      <c r="V118" s="227"/>
      <c r="W118" s="233"/>
      <c r="X118" s="166" t="s">
        <v>309</v>
      </c>
      <c r="Y118" s="166" t="s">
        <v>271</v>
      </c>
      <c r="Z118" s="178"/>
    </row>
    <row r="119" spans="1:26" s="13" customFormat="1" ht="12.75">
      <c r="A119" s="219"/>
      <c r="B119" s="10" t="s">
        <v>10</v>
      </c>
      <c r="C119" s="73">
        <v>9</v>
      </c>
      <c r="D119" s="98" t="s">
        <v>84</v>
      </c>
      <c r="E119" s="15" t="s">
        <v>84</v>
      </c>
      <c r="F119" s="11">
        <v>5.363732022586981</v>
      </c>
      <c r="G119" s="11">
        <v>0.7673625084267195</v>
      </c>
      <c r="H119" s="90">
        <v>5</v>
      </c>
      <c r="I119" s="219"/>
      <c r="J119" s="210"/>
      <c r="K119" s="230"/>
      <c r="L119" s="227"/>
      <c r="M119" s="227"/>
      <c r="N119" s="277"/>
      <c r="O119" s="233"/>
      <c r="P119" s="137">
        <v>14.071822582461676</v>
      </c>
      <c r="Q119" s="16">
        <f t="shared" si="1"/>
        <v>4.311606439265063</v>
      </c>
      <c r="R119" s="138">
        <v>81.61657097827326</v>
      </c>
      <c r="S119" s="219"/>
      <c r="T119" s="208"/>
      <c r="U119" s="227"/>
      <c r="V119" s="227"/>
      <c r="W119" s="233"/>
      <c r="X119" s="166" t="s">
        <v>310</v>
      </c>
      <c r="Y119" s="166" t="s">
        <v>145</v>
      </c>
      <c r="Z119" s="178"/>
    </row>
    <row r="120" spans="1:26" s="44" customFormat="1" ht="15.75" customHeight="1" thickBot="1">
      <c r="A120" s="220"/>
      <c r="B120" s="42" t="s">
        <v>11</v>
      </c>
      <c r="C120" s="74">
        <v>10</v>
      </c>
      <c r="D120" s="93" t="s">
        <v>84</v>
      </c>
      <c r="E120" s="48" t="s">
        <v>84</v>
      </c>
      <c r="F120" s="43">
        <v>6.02272071108675</v>
      </c>
      <c r="G120" s="43">
        <v>0.9735132044356289</v>
      </c>
      <c r="H120" s="92">
        <v>6.330293421879814</v>
      </c>
      <c r="I120" s="220"/>
      <c r="J120" s="213"/>
      <c r="K120" s="231"/>
      <c r="L120" s="228"/>
      <c r="M120" s="228"/>
      <c r="N120" s="278"/>
      <c r="O120" s="234"/>
      <c r="P120" s="143">
        <v>12.867001988536567</v>
      </c>
      <c r="Q120" s="51">
        <f t="shared" si="1"/>
        <v>3.871797871096163</v>
      </c>
      <c r="R120" s="144">
        <v>83.26120014036727</v>
      </c>
      <c r="S120" s="220"/>
      <c r="T120" s="212"/>
      <c r="U120" s="228"/>
      <c r="V120" s="228"/>
      <c r="W120" s="234"/>
      <c r="X120" s="167" t="s">
        <v>311</v>
      </c>
      <c r="Y120" s="167" t="s">
        <v>312</v>
      </c>
      <c r="Z120" s="179"/>
    </row>
    <row r="121" spans="1:26" s="40" customFormat="1" ht="12.75">
      <c r="A121" s="264" t="s">
        <v>27</v>
      </c>
      <c r="B121" s="37" t="s">
        <v>114</v>
      </c>
      <c r="C121" s="72">
        <v>1</v>
      </c>
      <c r="D121" s="87">
        <v>18.346998545593138</v>
      </c>
      <c r="E121" s="38">
        <v>7.295589719889918</v>
      </c>
      <c r="F121" s="38">
        <v>11.46846284601674</v>
      </c>
      <c r="G121" s="38">
        <v>8.769403428691607</v>
      </c>
      <c r="H121" s="88">
        <v>11.812745217444597</v>
      </c>
      <c r="I121" s="264" t="s">
        <v>514</v>
      </c>
      <c r="J121" s="288" t="s">
        <v>514</v>
      </c>
      <c r="K121" s="229">
        <f>(SUM(D121:D126)*1.5)/9</f>
        <v>16.573355793292414</v>
      </c>
      <c r="L121" s="226">
        <f>(SUM(E121:E126)*1.5)/9</f>
        <v>6.313180390430834</v>
      </c>
      <c r="M121" s="226">
        <f>(SUM(F121:F126)*1.5)/9</f>
        <v>9.304882314246246</v>
      </c>
      <c r="N121" s="226">
        <f>(SUM(G121:G126)*1.5)/9</f>
        <v>7.889351565841711</v>
      </c>
      <c r="O121" s="232">
        <f>(SUM(H121:H126)*1.5)/9</f>
        <v>11.406476468033636</v>
      </c>
      <c r="P121" s="87"/>
      <c r="Q121" s="38"/>
      <c r="R121" s="88"/>
      <c r="S121" s="229" t="s">
        <v>514</v>
      </c>
      <c r="T121" s="226" t="s">
        <v>514</v>
      </c>
      <c r="U121" s="226" t="s">
        <v>514</v>
      </c>
      <c r="V121" s="226" t="s">
        <v>514</v>
      </c>
      <c r="W121" s="232" t="s">
        <v>514</v>
      </c>
      <c r="X121" s="168" t="s">
        <v>315</v>
      </c>
      <c r="Y121" s="168" t="s">
        <v>166</v>
      </c>
      <c r="Z121" s="177"/>
    </row>
    <row r="122" spans="1:26" s="13" customFormat="1" ht="12.75">
      <c r="A122" s="219"/>
      <c r="B122" s="10" t="s">
        <v>115</v>
      </c>
      <c r="C122" s="73">
        <v>2</v>
      </c>
      <c r="D122" s="89">
        <v>39.40369671689544</v>
      </c>
      <c r="E122" s="11">
        <v>13.426623128536994</v>
      </c>
      <c r="F122" s="11">
        <v>13.360928395151847</v>
      </c>
      <c r="G122" s="11">
        <v>11.037078207804768</v>
      </c>
      <c r="H122" s="90">
        <v>23.625490434889187</v>
      </c>
      <c r="I122" s="219"/>
      <c r="J122" s="210"/>
      <c r="K122" s="250"/>
      <c r="L122" s="202"/>
      <c r="M122" s="202"/>
      <c r="N122" s="202"/>
      <c r="O122" s="247"/>
      <c r="P122" s="89"/>
      <c r="Q122" s="11"/>
      <c r="R122" s="90"/>
      <c r="S122" s="219"/>
      <c r="T122" s="208"/>
      <c r="U122" s="208"/>
      <c r="V122" s="208"/>
      <c r="W122" s="210"/>
      <c r="X122" s="164" t="s">
        <v>316</v>
      </c>
      <c r="Y122" s="164" t="s">
        <v>164</v>
      </c>
      <c r="Z122" s="178"/>
    </row>
    <row r="123" spans="1:26" s="13" customFormat="1" ht="12.75">
      <c r="A123" s="219"/>
      <c r="B123" s="10" t="s">
        <v>116</v>
      </c>
      <c r="C123" s="73">
        <v>3</v>
      </c>
      <c r="D123" s="89">
        <v>8.669516467660213</v>
      </c>
      <c r="E123" s="11">
        <v>3.597574590160489</v>
      </c>
      <c r="F123" s="11">
        <v>7.160701052929463</v>
      </c>
      <c r="G123" s="11">
        <v>5.07968882117885</v>
      </c>
      <c r="H123" s="90">
        <v>7.793505381181409</v>
      </c>
      <c r="I123" s="219"/>
      <c r="J123" s="210"/>
      <c r="K123" s="250"/>
      <c r="L123" s="202"/>
      <c r="M123" s="202"/>
      <c r="N123" s="202"/>
      <c r="O123" s="247"/>
      <c r="P123" s="89"/>
      <c r="Q123" s="11"/>
      <c r="R123" s="90"/>
      <c r="S123" s="219"/>
      <c r="T123" s="208"/>
      <c r="U123" s="208"/>
      <c r="V123" s="208"/>
      <c r="W123" s="210"/>
      <c r="X123" s="164" t="s">
        <v>317</v>
      </c>
      <c r="Y123" s="164" t="s">
        <v>318</v>
      </c>
      <c r="Z123" s="178"/>
    </row>
    <row r="124" spans="1:26" s="13" customFormat="1" ht="12.75">
      <c r="A124" s="219"/>
      <c r="B124" s="10" t="s">
        <v>117</v>
      </c>
      <c r="C124" s="73">
        <v>4</v>
      </c>
      <c r="D124" s="89">
        <v>7.672198280878462</v>
      </c>
      <c r="E124" s="11">
        <v>3.2199194527270643</v>
      </c>
      <c r="F124" s="11">
        <v>6.829841323271089</v>
      </c>
      <c r="G124" s="11">
        <v>5.681297545374439</v>
      </c>
      <c r="H124" s="90">
        <v>7.271597640361893</v>
      </c>
      <c r="I124" s="219"/>
      <c r="J124" s="210"/>
      <c r="K124" s="250"/>
      <c r="L124" s="202"/>
      <c r="M124" s="202"/>
      <c r="N124" s="202"/>
      <c r="O124" s="247"/>
      <c r="P124" s="89"/>
      <c r="Q124" s="11"/>
      <c r="R124" s="90"/>
      <c r="S124" s="219"/>
      <c r="T124" s="208"/>
      <c r="U124" s="208"/>
      <c r="V124" s="208"/>
      <c r="W124" s="210"/>
      <c r="X124" s="164" t="s">
        <v>159</v>
      </c>
      <c r="Y124" s="164" t="s">
        <v>318</v>
      </c>
      <c r="Z124" s="178"/>
    </row>
    <row r="125" spans="1:26" s="13" customFormat="1" ht="12.75">
      <c r="A125" s="219"/>
      <c r="B125" s="10" t="s">
        <v>118</v>
      </c>
      <c r="C125" s="73">
        <v>5</v>
      </c>
      <c r="D125" s="89">
        <v>15.539971741114606</v>
      </c>
      <c r="E125" s="11">
        <v>6.263741171928078</v>
      </c>
      <c r="F125" s="11">
        <v>9.984206065797792</v>
      </c>
      <c r="G125" s="11">
        <v>11.031187400025873</v>
      </c>
      <c r="H125" s="90">
        <v>10.142014753143306</v>
      </c>
      <c r="I125" s="219"/>
      <c r="J125" s="210"/>
      <c r="K125" s="250"/>
      <c r="L125" s="202"/>
      <c r="M125" s="202"/>
      <c r="N125" s="202"/>
      <c r="O125" s="247"/>
      <c r="P125" s="89"/>
      <c r="Q125" s="11"/>
      <c r="R125" s="90"/>
      <c r="S125" s="219"/>
      <c r="T125" s="208"/>
      <c r="U125" s="208"/>
      <c r="V125" s="208"/>
      <c r="W125" s="210"/>
      <c r="X125" s="164" t="s">
        <v>319</v>
      </c>
      <c r="Y125" s="164" t="s">
        <v>320</v>
      </c>
      <c r="Z125" s="178"/>
    </row>
    <row r="126" spans="1:26" s="44" customFormat="1" ht="13.5" thickBot="1">
      <c r="A126" s="220"/>
      <c r="B126" s="42" t="s">
        <v>119</v>
      </c>
      <c r="C126" s="74">
        <v>6</v>
      </c>
      <c r="D126" s="91">
        <v>9.80775300761264</v>
      </c>
      <c r="E126" s="43">
        <v>4.075634279342461</v>
      </c>
      <c r="F126" s="43">
        <v>7.025154202310547</v>
      </c>
      <c r="G126" s="43">
        <v>5.737453991974718</v>
      </c>
      <c r="H126" s="92">
        <v>7.793505381181409</v>
      </c>
      <c r="I126" s="220"/>
      <c r="J126" s="213"/>
      <c r="K126" s="251"/>
      <c r="L126" s="245"/>
      <c r="M126" s="245"/>
      <c r="N126" s="245"/>
      <c r="O126" s="248"/>
      <c r="P126" s="91"/>
      <c r="Q126" s="43"/>
      <c r="R126" s="92"/>
      <c r="S126" s="220"/>
      <c r="T126" s="212"/>
      <c r="U126" s="212"/>
      <c r="V126" s="212"/>
      <c r="W126" s="213"/>
      <c r="X126" s="165" t="s">
        <v>313</v>
      </c>
      <c r="Y126" s="165" t="s">
        <v>314</v>
      </c>
      <c r="Z126" s="179"/>
    </row>
    <row r="127" spans="1:26" s="40" customFormat="1" ht="12.75">
      <c r="A127" s="253" t="s">
        <v>27</v>
      </c>
      <c r="B127" s="37" t="s">
        <v>8</v>
      </c>
      <c r="C127" s="72">
        <v>7</v>
      </c>
      <c r="D127" s="96">
        <v>0.0009246085616873706</v>
      </c>
      <c r="E127" s="49">
        <v>0.001638992081120241</v>
      </c>
      <c r="F127" s="38">
        <v>3.535016766851175</v>
      </c>
      <c r="G127" s="38">
        <v>1.2377441229379014</v>
      </c>
      <c r="H127" s="88">
        <v>3.3923202498194245</v>
      </c>
      <c r="I127" s="253">
        <v>27</v>
      </c>
      <c r="J127" s="254">
        <v>27</v>
      </c>
      <c r="K127" s="229">
        <f>(D127*0.5+D128*1.5+D129*1.5+D130*1.5)/5</f>
        <v>15.739949511340445</v>
      </c>
      <c r="L127" s="226">
        <f>(E127*0.5+E128*1.5+E129*1.5+E130*1.5)/5</f>
        <v>6.4906417284633</v>
      </c>
      <c r="M127" s="226">
        <f>(F127*0.5+F128*1.5+F129*1.5+F130*1.5)/5</f>
        <v>9.174810861510805</v>
      </c>
      <c r="N127" s="226">
        <f>(G127*0.5+G128*1.5+G129*1.5+G130*1.5)/5</f>
        <v>4.4266797960159385</v>
      </c>
      <c r="O127" s="289">
        <f>(H127*0.5+H128*1.5+H129*1.5+H130*1.5)/5</f>
        <v>16.5607655711198</v>
      </c>
      <c r="P127" s="148">
        <v>11.651131824234154</v>
      </c>
      <c r="Q127" s="61">
        <f t="shared" si="1"/>
        <v>12.649800266311914</v>
      </c>
      <c r="R127" s="149">
        <v>75.69906790945393</v>
      </c>
      <c r="S127" s="229">
        <f>ABS(LOG(($I$127+$J$127)/2)-LOG(K127))</f>
        <v>0.23436042920972877</v>
      </c>
      <c r="T127" s="226">
        <f>ABS(LOG(($I$127+$J$127)/2)-LOG(L127))</f>
        <v>0.6190761266263264</v>
      </c>
      <c r="U127" s="226">
        <f>ABS(LOG(($I$127+$J$127)/2)-LOG(M127))</f>
        <v>0.46876664411211844</v>
      </c>
      <c r="V127" s="226">
        <f>ABS(LOG(($I$127+$J$127)/2)-LOG(N127))</f>
        <v>0.7852856557452617</v>
      </c>
      <c r="W127" s="232">
        <f>ABS(LOG(($I$127+$J$127)/2)-LOG(O127))</f>
        <v>0.21228335467946802</v>
      </c>
      <c r="X127" s="163" t="s">
        <v>321</v>
      </c>
      <c r="Y127" s="163" t="s">
        <v>160</v>
      </c>
      <c r="Z127" s="177"/>
    </row>
    <row r="128" spans="1:26" s="13" customFormat="1" ht="12.75">
      <c r="A128" s="219"/>
      <c r="B128" s="10" t="s">
        <v>9</v>
      </c>
      <c r="C128" s="73">
        <v>8</v>
      </c>
      <c r="D128" s="89">
        <v>1.0191857136673792</v>
      </c>
      <c r="E128" s="11">
        <v>0.5536417322834645</v>
      </c>
      <c r="F128" s="11">
        <v>4.882027049177211</v>
      </c>
      <c r="G128" s="11">
        <v>2.062291684796399</v>
      </c>
      <c r="H128" s="90">
        <v>5.213572798928222</v>
      </c>
      <c r="I128" s="219"/>
      <c r="J128" s="210"/>
      <c r="K128" s="230"/>
      <c r="L128" s="227"/>
      <c r="M128" s="227"/>
      <c r="N128" s="227"/>
      <c r="O128" s="290"/>
      <c r="P128" s="150">
        <v>9.066183136899348</v>
      </c>
      <c r="Q128" s="21">
        <f t="shared" si="1"/>
        <v>10.652765185856708</v>
      </c>
      <c r="R128" s="151">
        <v>80.28105167724394</v>
      </c>
      <c r="S128" s="230"/>
      <c r="T128" s="227"/>
      <c r="U128" s="227"/>
      <c r="V128" s="227"/>
      <c r="W128" s="233"/>
      <c r="X128" s="166" t="s">
        <v>322</v>
      </c>
      <c r="Y128" s="166" t="s">
        <v>323</v>
      </c>
      <c r="Z128" s="178"/>
    </row>
    <row r="129" spans="1:26" s="13" customFormat="1" ht="12.75">
      <c r="A129" s="219"/>
      <c r="B129" s="10" t="s">
        <v>10</v>
      </c>
      <c r="C129" s="73">
        <v>9</v>
      </c>
      <c r="D129" s="89">
        <v>26.133325593366656</v>
      </c>
      <c r="E129" s="11">
        <v>10.90580681112623</v>
      </c>
      <c r="F129" s="11">
        <v>11.308211029827199</v>
      </c>
      <c r="G129" s="11">
        <v>4.447089520731694</v>
      </c>
      <c r="H129" s="90">
        <v>28.291021681957993</v>
      </c>
      <c r="I129" s="219"/>
      <c r="J129" s="210"/>
      <c r="K129" s="230"/>
      <c r="L129" s="227"/>
      <c r="M129" s="227"/>
      <c r="N129" s="227"/>
      <c r="O129" s="290"/>
      <c r="P129" s="150">
        <v>5.17538815411151</v>
      </c>
      <c r="Q129" s="21">
        <f t="shared" si="1"/>
        <v>2.6221966647500494</v>
      </c>
      <c r="R129" s="151">
        <v>92.20241518113843</v>
      </c>
      <c r="S129" s="230"/>
      <c r="T129" s="227"/>
      <c r="U129" s="227"/>
      <c r="V129" s="227"/>
      <c r="W129" s="233"/>
      <c r="X129" s="166" t="s">
        <v>324</v>
      </c>
      <c r="Y129" s="166" t="s">
        <v>325</v>
      </c>
      <c r="Z129" s="178"/>
    </row>
    <row r="130" spans="1:26" s="44" customFormat="1" ht="13.5" thickBot="1">
      <c r="A130" s="220"/>
      <c r="B130" s="42" t="s">
        <v>11</v>
      </c>
      <c r="C130" s="74">
        <v>10</v>
      </c>
      <c r="D130" s="91">
        <v>25.313678861246878</v>
      </c>
      <c r="E130" s="43">
        <v>10.175477554107598</v>
      </c>
      <c r="F130" s="43">
        <v>13.214125870414549</v>
      </c>
      <c r="G130" s="43">
        <v>7.833636740212404</v>
      </c>
      <c r="H130" s="92">
        <v>20.56718400623998</v>
      </c>
      <c r="I130" s="220"/>
      <c r="J130" s="213"/>
      <c r="K130" s="231"/>
      <c r="L130" s="228"/>
      <c r="M130" s="228"/>
      <c r="N130" s="228"/>
      <c r="O130" s="291"/>
      <c r="P130" s="152">
        <v>2.3086690522912723</v>
      </c>
      <c r="Q130" s="62">
        <f t="shared" si="1"/>
        <v>3.2783100542537795</v>
      </c>
      <c r="R130" s="153">
        <v>94.41302089345494</v>
      </c>
      <c r="S130" s="231"/>
      <c r="T130" s="228"/>
      <c r="U130" s="228"/>
      <c r="V130" s="228"/>
      <c r="W130" s="234"/>
      <c r="X130" s="167" t="s">
        <v>326</v>
      </c>
      <c r="Y130" s="167" t="s">
        <v>173</v>
      </c>
      <c r="Z130" s="179"/>
    </row>
    <row r="131" spans="1:26" s="40" customFormat="1" ht="12.75">
      <c r="A131" s="253" t="s">
        <v>28</v>
      </c>
      <c r="B131" s="37" t="s">
        <v>114</v>
      </c>
      <c r="C131" s="72">
        <v>1</v>
      </c>
      <c r="D131" s="87">
        <v>17.047431199094085</v>
      </c>
      <c r="E131" s="38">
        <v>6.351179740227582</v>
      </c>
      <c r="F131" s="38">
        <v>9.913549103928924</v>
      </c>
      <c r="G131" s="38">
        <v>8.922933517438675</v>
      </c>
      <c r="H131" s="88">
        <v>8.237875787120942</v>
      </c>
      <c r="I131" s="264" t="s">
        <v>514</v>
      </c>
      <c r="J131" s="288" t="s">
        <v>514</v>
      </c>
      <c r="K131" s="229" t="s">
        <v>84</v>
      </c>
      <c r="L131" s="226" t="s">
        <v>84</v>
      </c>
      <c r="M131" s="226">
        <f>SUM(F131:F136)/6</f>
        <v>6.614551550979598</v>
      </c>
      <c r="N131" s="226">
        <f>SUM(G131:G136)/6</f>
        <v>4.443570057188972</v>
      </c>
      <c r="O131" s="232">
        <f>SUM(H131:H136)/6</f>
        <v>6.1878237165374586</v>
      </c>
      <c r="P131" s="87"/>
      <c r="Q131" s="38"/>
      <c r="R131" s="88"/>
      <c r="S131" s="229" t="s">
        <v>514</v>
      </c>
      <c r="T131" s="226" t="s">
        <v>514</v>
      </c>
      <c r="U131" s="226" t="s">
        <v>514</v>
      </c>
      <c r="V131" s="226" t="s">
        <v>514</v>
      </c>
      <c r="W131" s="232" t="s">
        <v>514</v>
      </c>
      <c r="X131" s="163" t="s">
        <v>332</v>
      </c>
      <c r="Y131" s="163" t="s">
        <v>333</v>
      </c>
      <c r="Z131" s="177"/>
    </row>
    <row r="132" spans="1:26" s="13" customFormat="1" ht="12.75">
      <c r="A132" s="219"/>
      <c r="B132" s="10" t="s">
        <v>115</v>
      </c>
      <c r="C132" s="73">
        <v>2</v>
      </c>
      <c r="D132" s="89">
        <v>16.006157949219283</v>
      </c>
      <c r="E132" s="11">
        <v>5.925860232812504</v>
      </c>
      <c r="F132" s="11">
        <v>8.915357349348959</v>
      </c>
      <c r="G132" s="11">
        <v>9.911971454663583</v>
      </c>
      <c r="H132" s="90">
        <v>7.5803915666903645</v>
      </c>
      <c r="I132" s="219"/>
      <c r="J132" s="210"/>
      <c r="K132" s="250"/>
      <c r="L132" s="202"/>
      <c r="M132" s="202"/>
      <c r="N132" s="202"/>
      <c r="O132" s="247"/>
      <c r="P132" s="89"/>
      <c r="Q132" s="11"/>
      <c r="R132" s="90"/>
      <c r="S132" s="219"/>
      <c r="T132" s="208"/>
      <c r="U132" s="208"/>
      <c r="V132" s="208"/>
      <c r="W132" s="210"/>
      <c r="X132" s="166" t="s">
        <v>334</v>
      </c>
      <c r="Y132" s="166" t="s">
        <v>335</v>
      </c>
      <c r="Z132" s="178"/>
    </row>
    <row r="133" spans="1:26" s="13" customFormat="1" ht="12.75">
      <c r="A133" s="219"/>
      <c r="B133" s="10" t="s">
        <v>116</v>
      </c>
      <c r="C133" s="73">
        <v>3</v>
      </c>
      <c r="D133" s="98">
        <v>0.2320479370365069</v>
      </c>
      <c r="E133" s="15">
        <v>0.12914150042801525</v>
      </c>
      <c r="F133" s="11">
        <v>5.160649528982761</v>
      </c>
      <c r="G133" s="11">
        <v>2.9688022347529346</v>
      </c>
      <c r="H133" s="90">
        <v>5.988822497786137</v>
      </c>
      <c r="I133" s="219"/>
      <c r="J133" s="210"/>
      <c r="K133" s="250"/>
      <c r="L133" s="202"/>
      <c r="M133" s="202"/>
      <c r="N133" s="202"/>
      <c r="O133" s="247"/>
      <c r="P133" s="89"/>
      <c r="Q133" s="11"/>
      <c r="R133" s="90"/>
      <c r="S133" s="219"/>
      <c r="T133" s="208"/>
      <c r="U133" s="208"/>
      <c r="V133" s="208"/>
      <c r="W133" s="210"/>
      <c r="X133" s="166" t="s">
        <v>144</v>
      </c>
      <c r="Y133" s="166" t="s">
        <v>336</v>
      </c>
      <c r="Z133" s="178"/>
    </row>
    <row r="134" spans="1:26" s="13" customFormat="1" ht="12.75">
      <c r="A134" s="219"/>
      <c r="B134" s="10" t="s">
        <v>117</v>
      </c>
      <c r="C134" s="73">
        <v>4</v>
      </c>
      <c r="D134" s="89">
        <v>3.496177568422723</v>
      </c>
      <c r="E134" s="11">
        <v>1.4610692909640808</v>
      </c>
      <c r="F134" s="11">
        <v>5.848183336854643</v>
      </c>
      <c r="G134" s="11">
        <v>3.105796242234816</v>
      </c>
      <c r="H134" s="90">
        <v>6.330293421879814</v>
      </c>
      <c r="I134" s="219"/>
      <c r="J134" s="210"/>
      <c r="K134" s="250"/>
      <c r="L134" s="202"/>
      <c r="M134" s="202"/>
      <c r="N134" s="202"/>
      <c r="O134" s="247"/>
      <c r="P134" s="89"/>
      <c r="Q134" s="11"/>
      <c r="R134" s="90"/>
      <c r="S134" s="219"/>
      <c r="T134" s="208"/>
      <c r="U134" s="208"/>
      <c r="V134" s="208"/>
      <c r="W134" s="210"/>
      <c r="X134" s="166" t="s">
        <v>144</v>
      </c>
      <c r="Y134" s="166" t="s">
        <v>305</v>
      </c>
      <c r="Z134" s="178"/>
    </row>
    <row r="135" spans="1:26" s="13" customFormat="1" ht="12.75">
      <c r="A135" s="219"/>
      <c r="B135" s="10" t="s">
        <v>118</v>
      </c>
      <c r="C135" s="73">
        <v>5</v>
      </c>
      <c r="D135" s="89" t="s">
        <v>84</v>
      </c>
      <c r="E135" s="11" t="s">
        <v>84</v>
      </c>
      <c r="F135" s="11">
        <v>4.064186595897084</v>
      </c>
      <c r="G135" s="11">
        <v>0.5268059021632139</v>
      </c>
      <c r="H135" s="90">
        <v>2.570898000779997</v>
      </c>
      <c r="I135" s="219"/>
      <c r="J135" s="210"/>
      <c r="K135" s="250"/>
      <c r="L135" s="202"/>
      <c r="M135" s="202"/>
      <c r="N135" s="202"/>
      <c r="O135" s="247"/>
      <c r="P135" s="89"/>
      <c r="Q135" s="11"/>
      <c r="R135" s="90"/>
      <c r="S135" s="219"/>
      <c r="T135" s="208"/>
      <c r="U135" s="208"/>
      <c r="V135" s="208"/>
      <c r="W135" s="210"/>
      <c r="X135" s="166" t="s">
        <v>337</v>
      </c>
      <c r="Y135" s="166" t="s">
        <v>338</v>
      </c>
      <c r="Z135" s="178"/>
    </row>
    <row r="136" spans="1:26" s="44" customFormat="1" ht="13.5" thickBot="1">
      <c r="A136" s="220"/>
      <c r="B136" s="42" t="s">
        <v>119</v>
      </c>
      <c r="C136" s="74">
        <v>6</v>
      </c>
      <c r="D136" s="93">
        <v>0.001534962351163186</v>
      </c>
      <c r="E136" s="48">
        <v>0.002162663016732283</v>
      </c>
      <c r="F136" s="43">
        <v>5.785383390865215</v>
      </c>
      <c r="G136" s="43">
        <v>1.225110991880606</v>
      </c>
      <c r="H136" s="92">
        <v>6.4186610249674985</v>
      </c>
      <c r="I136" s="220"/>
      <c r="J136" s="213"/>
      <c r="K136" s="251"/>
      <c r="L136" s="245"/>
      <c r="M136" s="245"/>
      <c r="N136" s="245"/>
      <c r="O136" s="248"/>
      <c r="P136" s="91"/>
      <c r="Q136" s="43"/>
      <c r="R136" s="92"/>
      <c r="S136" s="220"/>
      <c r="T136" s="212"/>
      <c r="U136" s="212"/>
      <c r="V136" s="212"/>
      <c r="W136" s="213"/>
      <c r="X136" s="167" t="s">
        <v>339</v>
      </c>
      <c r="Y136" s="167" t="s">
        <v>340</v>
      </c>
      <c r="Z136" s="179"/>
    </row>
    <row r="137" spans="1:26" s="40" customFormat="1" ht="12.75">
      <c r="A137" s="253" t="s">
        <v>28</v>
      </c>
      <c r="B137" s="37" t="s">
        <v>8</v>
      </c>
      <c r="C137" s="72">
        <v>7</v>
      </c>
      <c r="D137" s="87">
        <v>62.35149954304302</v>
      </c>
      <c r="E137" s="38">
        <v>23.377108655425292</v>
      </c>
      <c r="F137" s="38">
        <v>15.574167110718163</v>
      </c>
      <c r="G137" s="38">
        <v>9.847789036608296</v>
      </c>
      <c r="H137" s="88">
        <v>32.951503148483766</v>
      </c>
      <c r="I137" s="253">
        <v>7</v>
      </c>
      <c r="J137" s="254">
        <v>8</v>
      </c>
      <c r="K137" s="229" t="s">
        <v>84</v>
      </c>
      <c r="L137" s="226" t="s">
        <v>84</v>
      </c>
      <c r="M137" s="226">
        <f>(F137*0.5+F138*1.5+F139*1.5+F140*1.5)/5</f>
        <v>10.579235988843038</v>
      </c>
      <c r="N137" s="276">
        <f>(G137*0.5+G138*1.5+G139*1.5+G140*1.5)/5</f>
        <v>5.6550144763026315</v>
      </c>
      <c r="O137" s="232">
        <f>(H137*0.5+H138*1.5+H139*1.5+H140*1.5)/5</f>
        <v>21.900399953613483</v>
      </c>
      <c r="P137" s="148">
        <v>1.1500862564691765</v>
      </c>
      <c r="Q137" s="61">
        <f aca="true" t="shared" si="2" ref="Q137:Q193">100-P137-R137</f>
        <v>2.1046578493388637</v>
      </c>
      <c r="R137" s="149">
        <v>96.74525589419196</v>
      </c>
      <c r="S137" s="197" t="s">
        <v>513</v>
      </c>
      <c r="T137" s="218" t="s">
        <v>513</v>
      </c>
      <c r="U137" s="226">
        <f>ABS(LOG(($I$137+$J$137)/2)-LOG(M137))</f>
        <v>0.14939304156545674</v>
      </c>
      <c r="V137" s="226">
        <f>ABS(LOG(($I$137+$J$137)/2)-LOG(N137))</f>
        <v>0.1226275423759724</v>
      </c>
      <c r="W137" s="232">
        <f>ABS(LOG(($I$137+$J$137)/2)-LOG(O137))</f>
        <v>0.4653907827754171</v>
      </c>
      <c r="X137" s="163" t="s">
        <v>327</v>
      </c>
      <c r="Y137" s="163" t="s">
        <v>129</v>
      </c>
      <c r="Z137" s="177"/>
    </row>
    <row r="138" spans="1:26" s="13" customFormat="1" ht="12.75">
      <c r="A138" s="219"/>
      <c r="B138" s="10" t="s">
        <v>9</v>
      </c>
      <c r="C138" s="73">
        <v>8</v>
      </c>
      <c r="D138" s="89">
        <v>35.08400554395618</v>
      </c>
      <c r="E138" s="11">
        <v>13.426623128536994</v>
      </c>
      <c r="F138" s="11">
        <v>13.12882180228217</v>
      </c>
      <c r="G138" s="11">
        <v>9.812045692099906</v>
      </c>
      <c r="H138" s="90">
        <v>25.321173687519256</v>
      </c>
      <c r="I138" s="219"/>
      <c r="J138" s="210"/>
      <c r="K138" s="230"/>
      <c r="L138" s="227"/>
      <c r="M138" s="227"/>
      <c r="N138" s="277"/>
      <c r="O138" s="233"/>
      <c r="P138" s="150">
        <v>1.1684973124561233</v>
      </c>
      <c r="Q138" s="21">
        <f t="shared" si="2"/>
        <v>4.510399626080897</v>
      </c>
      <c r="R138" s="151">
        <v>94.32110306146298</v>
      </c>
      <c r="S138" s="219"/>
      <c r="T138" s="208"/>
      <c r="U138" s="227"/>
      <c r="V138" s="227"/>
      <c r="W138" s="233"/>
      <c r="X138" s="166" t="s">
        <v>328</v>
      </c>
      <c r="Y138" s="166" t="s">
        <v>289</v>
      </c>
      <c r="Z138" s="178"/>
    </row>
    <row r="139" spans="1:26" s="13" customFormat="1" ht="12.75">
      <c r="A139" s="219"/>
      <c r="B139" s="10" t="s">
        <v>10</v>
      </c>
      <c r="C139" s="73">
        <v>9</v>
      </c>
      <c r="D139" s="98" t="s">
        <v>84</v>
      </c>
      <c r="E139" s="15" t="s">
        <v>84</v>
      </c>
      <c r="F139" s="11">
        <v>5.806805071336256</v>
      </c>
      <c r="G139" s="11">
        <v>0.831119995940601</v>
      </c>
      <c r="H139" s="90">
        <v>25.674644099869994</v>
      </c>
      <c r="I139" s="219"/>
      <c r="J139" s="210"/>
      <c r="K139" s="230"/>
      <c r="L139" s="227"/>
      <c r="M139" s="227"/>
      <c r="N139" s="277"/>
      <c r="O139" s="233"/>
      <c r="P139" s="150">
        <v>13.667696695982883</v>
      </c>
      <c r="Q139" s="21">
        <f t="shared" si="2"/>
        <v>3.5892560019015463</v>
      </c>
      <c r="R139" s="151">
        <v>82.74304730211557</v>
      </c>
      <c r="S139" s="219"/>
      <c r="T139" s="208"/>
      <c r="U139" s="227"/>
      <c r="V139" s="227"/>
      <c r="W139" s="233"/>
      <c r="X139" s="166" t="s">
        <v>329</v>
      </c>
      <c r="Y139" s="166" t="s">
        <v>330</v>
      </c>
      <c r="Z139" s="178"/>
    </row>
    <row r="140" spans="1:26" s="44" customFormat="1" ht="13.5" thickBot="1">
      <c r="A140" s="220"/>
      <c r="B140" s="42" t="s">
        <v>11</v>
      </c>
      <c r="C140" s="74">
        <v>10</v>
      </c>
      <c r="D140" s="91">
        <v>17.43371260727728</v>
      </c>
      <c r="E140" s="43">
        <v>6.998397447608657</v>
      </c>
      <c r="F140" s="43">
        <v>11.137104052285647</v>
      </c>
      <c r="G140" s="43">
        <v>4.9242862207655</v>
      </c>
      <c r="H140" s="92">
        <v>11.021681008494443</v>
      </c>
      <c r="I140" s="220"/>
      <c r="J140" s="213"/>
      <c r="K140" s="231"/>
      <c r="L140" s="228"/>
      <c r="M140" s="228"/>
      <c r="N140" s="278"/>
      <c r="O140" s="234"/>
      <c r="P140" s="152">
        <v>4.659289458357467</v>
      </c>
      <c r="Q140" s="62">
        <f t="shared" si="2"/>
        <v>3.35468841001763</v>
      </c>
      <c r="R140" s="153">
        <v>91.9860221316249</v>
      </c>
      <c r="S140" s="220"/>
      <c r="T140" s="212"/>
      <c r="U140" s="228"/>
      <c r="V140" s="228"/>
      <c r="W140" s="234"/>
      <c r="X140" s="167" t="s">
        <v>331</v>
      </c>
      <c r="Y140" s="167" t="s">
        <v>149</v>
      </c>
      <c r="Z140" s="179"/>
    </row>
    <row r="141" spans="1:26" s="40" customFormat="1" ht="12.75">
      <c r="A141" s="253" t="s">
        <v>29</v>
      </c>
      <c r="B141" s="37" t="s">
        <v>8</v>
      </c>
      <c r="C141" s="72">
        <v>7</v>
      </c>
      <c r="D141" s="96">
        <v>0.00443219752499135</v>
      </c>
      <c r="E141" s="49">
        <v>0.004325326033464567</v>
      </c>
      <c r="F141" s="38">
        <v>3.935037238130896</v>
      </c>
      <c r="G141" s="38">
        <v>1.367988503302576</v>
      </c>
      <c r="H141" s="88">
        <v>1.1190483513779528</v>
      </c>
      <c r="I141" s="253">
        <v>4</v>
      </c>
      <c r="J141" s="254">
        <v>4</v>
      </c>
      <c r="K141" s="229">
        <f>(D141*0.5+D142*1.5+D143*1.5+D144*1.5)/5</f>
        <v>1.2469951482808934</v>
      </c>
      <c r="L141" s="226">
        <f>(E141*0.5+E142*1.5+E143*1.5+E144*1.5)/5</f>
        <v>0.5425611446957204</v>
      </c>
      <c r="M141" s="226">
        <f>(F141*0.5+F142*1.5+F143*1.5+F144*1.5)/5</f>
        <v>5.952698205405467</v>
      </c>
      <c r="N141" s="238">
        <f>(G141*0.5+G142*1.5+G143*1.5+G144*1.5)/5</f>
        <v>3.0209053616005574</v>
      </c>
      <c r="O141" s="289">
        <f>(H141*0.5+H142*1.5+H143*1.5+H144*1.5)/5</f>
        <v>5.06864502622945</v>
      </c>
      <c r="P141" s="148">
        <v>11.144544745347075</v>
      </c>
      <c r="Q141" s="61">
        <f t="shared" si="2"/>
        <v>11.634904714142536</v>
      </c>
      <c r="R141" s="149">
        <v>77.22055054051039</v>
      </c>
      <c r="S141" s="229">
        <f>ABS(LOG(($I$141+$J$141)/2)-LOG(K141))</f>
        <v>0.5061952275678919</v>
      </c>
      <c r="T141" s="226">
        <f>ABS(LOG(($I$141+$J$141)/2)-LOG(L141))</f>
        <v>0.8676113026183129</v>
      </c>
      <c r="U141" s="226">
        <f>ABS(LOG(($I$141+$J$141)/2)-LOG(M141))</f>
        <v>0.17265387357730932</v>
      </c>
      <c r="V141" s="226">
        <f>ABS(LOG(($I$141+$J$141)/2)-LOG(N141))</f>
        <v>0.12192287134380769</v>
      </c>
      <c r="W141" s="232">
        <f>ABS(LOG(($I$141+$J$141)/2)-LOG(O141))</f>
        <v>0.10283188589900638</v>
      </c>
      <c r="X141" s="163" t="s">
        <v>341</v>
      </c>
      <c r="Y141" s="163" t="s">
        <v>170</v>
      </c>
      <c r="Z141" s="177"/>
    </row>
    <row r="142" spans="1:26" s="13" customFormat="1" ht="12.75">
      <c r="A142" s="219"/>
      <c r="B142" s="10" t="s">
        <v>9</v>
      </c>
      <c r="C142" s="73">
        <v>8</v>
      </c>
      <c r="D142" s="98">
        <v>0.11778906397543076</v>
      </c>
      <c r="E142" s="15">
        <v>0.06920521653543307</v>
      </c>
      <c r="F142" s="11">
        <v>4.233866903658354</v>
      </c>
      <c r="G142" s="11">
        <v>2.564026798856568</v>
      </c>
      <c r="H142" s="90">
        <v>2.9531863043611484</v>
      </c>
      <c r="I142" s="219"/>
      <c r="J142" s="210"/>
      <c r="K142" s="230"/>
      <c r="L142" s="227"/>
      <c r="M142" s="227"/>
      <c r="N142" s="239"/>
      <c r="O142" s="290"/>
      <c r="P142" s="150">
        <v>7.96359499431172</v>
      </c>
      <c r="Q142" s="21">
        <f t="shared" si="2"/>
        <v>13.777019340159256</v>
      </c>
      <c r="R142" s="151">
        <v>78.25938566552902</v>
      </c>
      <c r="S142" s="230"/>
      <c r="T142" s="227"/>
      <c r="U142" s="227"/>
      <c r="V142" s="227"/>
      <c r="W142" s="233"/>
      <c r="X142" s="166" t="s">
        <v>342</v>
      </c>
      <c r="Y142" s="166" t="s">
        <v>343</v>
      </c>
      <c r="Z142" s="178"/>
    </row>
    <row r="143" spans="1:26" s="13" customFormat="1" ht="12.75">
      <c r="A143" s="219"/>
      <c r="B143" s="10" t="s">
        <v>10</v>
      </c>
      <c r="C143" s="73">
        <v>9</v>
      </c>
      <c r="D143" s="89">
        <v>3.491229529496583</v>
      </c>
      <c r="E143" s="11">
        <v>1.4610692909640808</v>
      </c>
      <c r="F143" s="11">
        <v>7.190771935969521</v>
      </c>
      <c r="G143" s="11">
        <v>4.546386494466375</v>
      </c>
      <c r="H143" s="90">
        <v>6.784640499638849</v>
      </c>
      <c r="I143" s="219"/>
      <c r="J143" s="210"/>
      <c r="K143" s="230"/>
      <c r="L143" s="227"/>
      <c r="M143" s="227"/>
      <c r="N143" s="239"/>
      <c r="O143" s="290"/>
      <c r="P143" s="150">
        <v>5.0635760099020635</v>
      </c>
      <c r="Q143" s="21">
        <f t="shared" si="2"/>
        <v>9.159446382356322</v>
      </c>
      <c r="R143" s="151">
        <v>85.77697760774161</v>
      </c>
      <c r="S143" s="230"/>
      <c r="T143" s="227"/>
      <c r="U143" s="227"/>
      <c r="V143" s="227"/>
      <c r="W143" s="233"/>
      <c r="X143" s="166" t="s">
        <v>344</v>
      </c>
      <c r="Y143" s="166" t="s">
        <v>345</v>
      </c>
      <c r="Z143" s="178"/>
    </row>
    <row r="144" spans="1:26" s="44" customFormat="1" ht="13.5" thickBot="1">
      <c r="A144" s="220"/>
      <c r="B144" s="42" t="s">
        <v>11</v>
      </c>
      <c r="C144" s="74">
        <v>10</v>
      </c>
      <c r="D144" s="91">
        <v>0.5461545016226337</v>
      </c>
      <c r="E144" s="48">
        <v>0.2768208661417323</v>
      </c>
      <c r="F144" s="43">
        <v>7.106009432346714</v>
      </c>
      <c r="G144" s="43">
        <v>2.5032750775780563</v>
      </c>
      <c r="H144" s="92">
        <v>6.784640499638849</v>
      </c>
      <c r="I144" s="220"/>
      <c r="J144" s="213"/>
      <c r="K144" s="231"/>
      <c r="L144" s="228"/>
      <c r="M144" s="228"/>
      <c r="N144" s="240"/>
      <c r="O144" s="291"/>
      <c r="P144" s="152">
        <v>8.0850080850081</v>
      </c>
      <c r="Q144" s="62">
        <f t="shared" si="2"/>
        <v>6.306306306306126</v>
      </c>
      <c r="R144" s="153">
        <v>85.60868560868578</v>
      </c>
      <c r="S144" s="231"/>
      <c r="T144" s="228"/>
      <c r="U144" s="228"/>
      <c r="V144" s="228"/>
      <c r="W144" s="234"/>
      <c r="X144" s="167" t="s">
        <v>346</v>
      </c>
      <c r="Y144" s="167" t="s">
        <v>343</v>
      </c>
      <c r="Z144" s="179"/>
    </row>
    <row r="145" spans="1:26" s="40" customFormat="1" ht="12.75">
      <c r="A145" s="264" t="s">
        <v>99</v>
      </c>
      <c r="B145" s="36" t="s">
        <v>8</v>
      </c>
      <c r="C145" s="72">
        <v>7</v>
      </c>
      <c r="D145" s="87">
        <v>16.86040184474245</v>
      </c>
      <c r="E145" s="38">
        <v>6.00858215897099</v>
      </c>
      <c r="F145" s="38">
        <v>8.749072178642942</v>
      </c>
      <c r="G145" s="38">
        <v>5.723803718953556</v>
      </c>
      <c r="H145" s="88">
        <v>7.271597640361893</v>
      </c>
      <c r="I145" s="253" t="s">
        <v>514</v>
      </c>
      <c r="J145" s="254" t="s">
        <v>514</v>
      </c>
      <c r="K145" s="229">
        <f>(D145*0.5+D146*1.5+D147*1.5+D148*1.5)/5</f>
        <v>19.895628303783912</v>
      </c>
      <c r="L145" s="226">
        <f>(E145*0.5+E146*1.5+E147*1.5+E148*1.5)/5</f>
        <v>7.436789350561773</v>
      </c>
      <c r="M145" s="226">
        <f>(F145*0.5+F146*1.5+F147*1.5+F148*1.5)/5</f>
        <v>12.68010118212553</v>
      </c>
      <c r="N145" s="226">
        <f>(G145*0.5+G146*1.5+G147*1.5+G148*1.5)/5</f>
        <v>7.844436382491784</v>
      </c>
      <c r="O145" s="232">
        <f>(H145*0.5+H146*1.5+H147*1.5+H148*1.5)/5</f>
        <v>9.694112544559989</v>
      </c>
      <c r="P145" s="87"/>
      <c r="Q145" s="38"/>
      <c r="R145" s="88"/>
      <c r="S145" s="235" t="s">
        <v>514</v>
      </c>
      <c r="T145" s="238" t="s">
        <v>514</v>
      </c>
      <c r="U145" s="238" t="s">
        <v>514</v>
      </c>
      <c r="V145" s="238" t="s">
        <v>514</v>
      </c>
      <c r="W145" s="244" t="s">
        <v>514</v>
      </c>
      <c r="X145" s="163" t="s">
        <v>347</v>
      </c>
      <c r="Y145" s="163" t="s">
        <v>348</v>
      </c>
      <c r="Z145" s="177"/>
    </row>
    <row r="146" spans="1:26" s="13" customFormat="1" ht="12.75">
      <c r="A146" s="292"/>
      <c r="B146" s="9" t="s">
        <v>9</v>
      </c>
      <c r="C146" s="73">
        <v>8</v>
      </c>
      <c r="D146" s="89">
        <v>17.305537106398436</v>
      </c>
      <c r="E146" s="11">
        <v>6.351179740227582</v>
      </c>
      <c r="F146" s="11">
        <v>9.394831253430421</v>
      </c>
      <c r="G146" s="11">
        <v>6.562086031663407</v>
      </c>
      <c r="H146" s="90">
        <v>7.793505381181409</v>
      </c>
      <c r="I146" s="219"/>
      <c r="J146" s="210"/>
      <c r="K146" s="230"/>
      <c r="L146" s="227"/>
      <c r="M146" s="227"/>
      <c r="N146" s="227"/>
      <c r="O146" s="233"/>
      <c r="P146" s="89"/>
      <c r="Q146" s="11"/>
      <c r="R146" s="90"/>
      <c r="S146" s="236"/>
      <c r="T146" s="239"/>
      <c r="U146" s="239"/>
      <c r="V146" s="239"/>
      <c r="W146" s="224"/>
      <c r="X146" s="166" t="s">
        <v>349</v>
      </c>
      <c r="Y146" s="166" t="s">
        <v>320</v>
      </c>
      <c r="Z146" s="178"/>
    </row>
    <row r="147" spans="1:26" s="13" customFormat="1" ht="12.75">
      <c r="A147" s="292"/>
      <c r="B147" s="9" t="s">
        <v>10</v>
      </c>
      <c r="C147" s="73">
        <v>9</v>
      </c>
      <c r="D147" s="89">
        <v>22.48468168677786</v>
      </c>
      <c r="E147" s="11">
        <v>8.616037919990722</v>
      </c>
      <c r="F147" s="11">
        <v>15.157552966912322</v>
      </c>
      <c r="G147" s="11">
        <v>8.914281834734815</v>
      </c>
      <c r="H147" s="90">
        <v>11.812745217444597</v>
      </c>
      <c r="I147" s="219"/>
      <c r="J147" s="210"/>
      <c r="K147" s="230"/>
      <c r="L147" s="227"/>
      <c r="M147" s="227"/>
      <c r="N147" s="227"/>
      <c r="O147" s="233"/>
      <c r="P147" s="89"/>
      <c r="Q147" s="11"/>
      <c r="R147" s="90"/>
      <c r="S147" s="236"/>
      <c r="T147" s="239"/>
      <c r="U147" s="239"/>
      <c r="V147" s="239"/>
      <c r="W147" s="224"/>
      <c r="X147" s="166" t="s">
        <v>206</v>
      </c>
      <c r="Y147" s="166" t="s">
        <v>228</v>
      </c>
      <c r="Z147" s="178"/>
    </row>
    <row r="148" spans="1:26" s="44" customFormat="1" ht="13.5" thickBot="1">
      <c r="A148" s="293"/>
      <c r="B148" s="41" t="s">
        <v>11</v>
      </c>
      <c r="C148" s="74">
        <v>10</v>
      </c>
      <c r="D148" s="91">
        <v>20.90840827118926</v>
      </c>
      <c r="E148" s="43">
        <v>7.819219455330613</v>
      </c>
      <c r="F148" s="43">
        <v>14.798262327194701</v>
      </c>
      <c r="G148" s="43">
        <v>8.763818835589873</v>
      </c>
      <c r="H148" s="92">
        <v>10.283592003119992</v>
      </c>
      <c r="I148" s="220"/>
      <c r="J148" s="213"/>
      <c r="K148" s="231"/>
      <c r="L148" s="228"/>
      <c r="M148" s="228"/>
      <c r="N148" s="228"/>
      <c r="O148" s="234"/>
      <c r="P148" s="91"/>
      <c r="Q148" s="43"/>
      <c r="R148" s="92"/>
      <c r="S148" s="237"/>
      <c r="T148" s="240"/>
      <c r="U148" s="240"/>
      <c r="V148" s="240"/>
      <c r="W148" s="225"/>
      <c r="X148" s="167" t="s">
        <v>153</v>
      </c>
      <c r="Y148" s="167" t="s">
        <v>177</v>
      </c>
      <c r="Z148" s="179"/>
    </row>
    <row r="149" spans="1:26" s="40" customFormat="1" ht="12.75">
      <c r="A149" s="253" t="s">
        <v>31</v>
      </c>
      <c r="B149" s="37" t="s">
        <v>8</v>
      </c>
      <c r="C149" s="72">
        <v>7</v>
      </c>
      <c r="D149" s="87">
        <v>9.05519159473505</v>
      </c>
      <c r="E149" s="38">
        <v>3.3566557821342484</v>
      </c>
      <c r="F149" s="38">
        <v>6.541381149896109</v>
      </c>
      <c r="G149" s="38">
        <v>4.525362192161843</v>
      </c>
      <c r="H149" s="88">
        <v>6.599114148387488</v>
      </c>
      <c r="I149" s="253">
        <v>18</v>
      </c>
      <c r="J149" s="254">
        <v>16</v>
      </c>
      <c r="K149" s="229">
        <f>(D149*0.5+D150*1.5+D151*1.5+D152*1.5)/5</f>
        <v>2.8932019752425058</v>
      </c>
      <c r="L149" s="226">
        <f>(E149*0.5+E150*1.5+E151*1.5+E152*1.5)/5</f>
        <v>1.1274551217215016</v>
      </c>
      <c r="M149" s="276">
        <f>(F149*0.5+F150*1.5+F151*1.5+F152*1.5)/5</f>
        <v>10.111085557319594</v>
      </c>
      <c r="N149" s="226">
        <f>(G149*0.5+G150*1.5+G151*1.5+G152*1.5)/5</f>
        <v>8.337350863607973</v>
      </c>
      <c r="O149" s="232">
        <f>(H149*0.5+H150*1.5+H151*1.5+H152*1.5)/5</f>
        <v>6.502607497238747</v>
      </c>
      <c r="P149" s="129">
        <v>5.087044992086783</v>
      </c>
      <c r="Q149" s="45">
        <f t="shared" si="2"/>
        <v>10.479312683698808</v>
      </c>
      <c r="R149" s="130">
        <v>84.4336423242144</v>
      </c>
      <c r="S149" s="229">
        <f>ABS(LOG(($I$149+$J$149)/2)-LOG(K149))</f>
        <v>0.769070168452218</v>
      </c>
      <c r="T149" s="226">
        <f>ABS(LOG(($I$149+$J$149)/2)-LOG(L149))</f>
        <v>1.178349657548108</v>
      </c>
      <c r="U149" s="226">
        <f>ABS(LOG(($I$149+$J$149)/2)-LOG(M149))</f>
        <v>0.2256511360894946</v>
      </c>
      <c r="V149" s="226">
        <f>ABS(LOG(($I$149+$J$149)/2)-LOG(N149))</f>
        <v>0.30942084293239613</v>
      </c>
      <c r="W149" s="232">
        <f>ABS(LOG(($I$149+$J$149)/2)-LOG(O149))</f>
        <v>0.417361380953006</v>
      </c>
      <c r="X149" s="163" t="s">
        <v>350</v>
      </c>
      <c r="Y149" s="163" t="s">
        <v>351</v>
      </c>
      <c r="Z149" s="177"/>
    </row>
    <row r="150" spans="1:26" s="13" customFormat="1" ht="12.75">
      <c r="A150" s="219"/>
      <c r="B150" s="10" t="s">
        <v>9</v>
      </c>
      <c r="C150" s="73">
        <v>8</v>
      </c>
      <c r="D150" s="98">
        <v>0.03921633305110768</v>
      </c>
      <c r="E150" s="15">
        <v>0.026223873297923816</v>
      </c>
      <c r="F150" s="11">
        <v>13.815081072523743</v>
      </c>
      <c r="G150" s="11">
        <v>12.359055118110307</v>
      </c>
      <c r="H150" s="90">
        <v>6.784640499638849</v>
      </c>
      <c r="I150" s="219"/>
      <c r="J150" s="210"/>
      <c r="K150" s="230"/>
      <c r="L150" s="227"/>
      <c r="M150" s="277"/>
      <c r="N150" s="227"/>
      <c r="O150" s="233"/>
      <c r="P150" s="131">
        <v>-2.859817551871688E-14</v>
      </c>
      <c r="Q150" s="14">
        <f t="shared" si="2"/>
        <v>4.955770004021218</v>
      </c>
      <c r="R150" s="132">
        <v>95.04422999597881</v>
      </c>
      <c r="S150" s="230"/>
      <c r="T150" s="227"/>
      <c r="U150" s="227"/>
      <c r="V150" s="227"/>
      <c r="W150" s="233"/>
      <c r="X150" s="166" t="s">
        <v>352</v>
      </c>
      <c r="Y150" s="166" t="s">
        <v>171</v>
      </c>
      <c r="Z150" s="178"/>
    </row>
    <row r="151" spans="1:26" s="13" customFormat="1" ht="12.75">
      <c r="A151" s="219"/>
      <c r="B151" s="10" t="s">
        <v>10</v>
      </c>
      <c r="C151" s="73">
        <v>9</v>
      </c>
      <c r="D151" s="98">
        <v>0.12013275915420923</v>
      </c>
      <c r="E151" s="15">
        <v>0.06920521653543307</v>
      </c>
      <c r="F151" s="11">
        <v>10.96082130578448</v>
      </c>
      <c r="G151" s="11">
        <v>11.181915434970458</v>
      </c>
      <c r="H151" s="90">
        <v>5.906372608722297</v>
      </c>
      <c r="I151" s="219"/>
      <c r="J151" s="210"/>
      <c r="K151" s="230"/>
      <c r="L151" s="227"/>
      <c r="M151" s="277"/>
      <c r="N151" s="227"/>
      <c r="O151" s="233"/>
      <c r="P151" s="131">
        <v>0.5067909993919014</v>
      </c>
      <c r="Q151" s="14">
        <f t="shared" si="2"/>
        <v>7.733630650719562</v>
      </c>
      <c r="R151" s="132">
        <v>91.75957834988854</v>
      </c>
      <c r="S151" s="230"/>
      <c r="T151" s="227"/>
      <c r="U151" s="227"/>
      <c r="V151" s="227"/>
      <c r="W151" s="233"/>
      <c r="X151" s="166" t="s">
        <v>353</v>
      </c>
      <c r="Y151" s="166" t="s">
        <v>354</v>
      </c>
      <c r="Z151" s="178"/>
    </row>
    <row r="152" spans="1:26" s="44" customFormat="1" ht="13.5" thickBot="1">
      <c r="A152" s="220"/>
      <c r="B152" s="42" t="s">
        <v>11</v>
      </c>
      <c r="C152" s="74">
        <v>10</v>
      </c>
      <c r="D152" s="91">
        <v>6.466260293691352</v>
      </c>
      <c r="E152" s="43">
        <v>2.5438693885268995</v>
      </c>
      <c r="F152" s="43">
        <v>6.747255762791721</v>
      </c>
      <c r="G152" s="43">
        <v>2.741744928225199</v>
      </c>
      <c r="H152" s="92">
        <v>6.784640499638849</v>
      </c>
      <c r="I152" s="220"/>
      <c r="J152" s="213"/>
      <c r="K152" s="231"/>
      <c r="L152" s="228"/>
      <c r="M152" s="278"/>
      <c r="N152" s="228"/>
      <c r="O152" s="234"/>
      <c r="P152" s="133">
        <v>7.624275693808995</v>
      </c>
      <c r="Q152" s="46">
        <f t="shared" si="2"/>
        <v>7.502287282708153</v>
      </c>
      <c r="R152" s="134">
        <v>84.87343702348285</v>
      </c>
      <c r="S152" s="231"/>
      <c r="T152" s="228"/>
      <c r="U152" s="228"/>
      <c r="V152" s="228"/>
      <c r="W152" s="234"/>
      <c r="X152" s="167" t="s">
        <v>355</v>
      </c>
      <c r="Y152" s="167" t="s">
        <v>356</v>
      </c>
      <c r="Z152" s="179"/>
    </row>
    <row r="153" spans="1:26" s="40" customFormat="1" ht="12.75">
      <c r="A153" s="264" t="s">
        <v>30</v>
      </c>
      <c r="B153" s="36" t="s">
        <v>86</v>
      </c>
      <c r="C153" s="72">
        <v>1</v>
      </c>
      <c r="D153" s="87">
        <v>18.50024343113968</v>
      </c>
      <c r="E153" s="38">
        <v>6.998397447608657</v>
      </c>
      <c r="F153" s="38">
        <v>11.76209948764443</v>
      </c>
      <c r="G153" s="38">
        <v>7.933282562974245</v>
      </c>
      <c r="H153" s="88">
        <v>8.352872247684033</v>
      </c>
      <c r="I153" s="253">
        <v>1</v>
      </c>
      <c r="J153" s="254">
        <v>1</v>
      </c>
      <c r="K153" s="199">
        <f>(SUM(D153:D184))/48</f>
        <v>2.4247523976813</v>
      </c>
      <c r="L153" s="276">
        <f>(SUM(E153:E184))/48</f>
        <v>1.7805304042276164</v>
      </c>
      <c r="M153" s="226">
        <f>(SUM(F153:F184))/48</f>
        <v>4.0678303244179235</v>
      </c>
      <c r="N153" s="276">
        <f>(SUM(G153:G184))/48</f>
        <v>2.116562429582262</v>
      </c>
      <c r="O153" s="232">
        <f>(SUM(H153:H184))/48</f>
        <v>8.000314496646636</v>
      </c>
      <c r="P153" s="148">
        <v>2.244668911335497</v>
      </c>
      <c r="Q153" s="61">
        <f t="shared" si="2"/>
        <v>4.994388327721779</v>
      </c>
      <c r="R153" s="149">
        <v>92.76094276094273</v>
      </c>
      <c r="S153" s="229">
        <f>ABS(LOG(($I$153+$J$153)/2)-LOG(K153))</f>
        <v>0.3846673974492787</v>
      </c>
      <c r="T153" s="226">
        <f>ABS(LOG(($I$153+$J$153)/2)-LOG(L153))</f>
        <v>0.250549394059439</v>
      </c>
      <c r="U153" s="226">
        <f>ABS(LOG(($I$153+$J$153)/2)-LOG(M153))</f>
        <v>0.6093628295245925</v>
      </c>
      <c r="V153" s="226">
        <f>ABS(LOG(($I$153+$J$153)/2)-LOG(N153))</f>
        <v>0.3256310828375384</v>
      </c>
      <c r="W153" s="232">
        <f>ABS(LOG(($I$153+$J$153)/2)-LOG(O153))</f>
        <v>0.9031070596761408</v>
      </c>
      <c r="X153" s="163" t="s">
        <v>357</v>
      </c>
      <c r="Y153" s="163" t="s">
        <v>358</v>
      </c>
      <c r="Z153" s="177"/>
    </row>
    <row r="154" spans="1:26" s="13" customFormat="1" ht="12.75">
      <c r="A154" s="292"/>
      <c r="B154" s="9" t="s">
        <v>87</v>
      </c>
      <c r="C154" s="73">
        <v>2</v>
      </c>
      <c r="D154" s="89">
        <v>12.898060442787802</v>
      </c>
      <c r="E154" s="11">
        <v>5.087738777053799</v>
      </c>
      <c r="F154" s="11">
        <v>9.15243555432495</v>
      </c>
      <c r="G154" s="11">
        <v>2.298593115194957</v>
      </c>
      <c r="H154" s="90">
        <v>8.352872247684033</v>
      </c>
      <c r="I154" s="219"/>
      <c r="J154" s="210"/>
      <c r="K154" s="200"/>
      <c r="L154" s="277"/>
      <c r="M154" s="227"/>
      <c r="N154" s="277"/>
      <c r="O154" s="233"/>
      <c r="P154" s="150">
        <v>8.516920281626046</v>
      </c>
      <c r="Q154" s="21">
        <f t="shared" si="2"/>
        <v>2.282534635475997</v>
      </c>
      <c r="R154" s="151">
        <v>89.20054508289796</v>
      </c>
      <c r="S154" s="230"/>
      <c r="T154" s="227"/>
      <c r="U154" s="227"/>
      <c r="V154" s="227"/>
      <c r="W154" s="233"/>
      <c r="X154" s="166" t="s">
        <v>357</v>
      </c>
      <c r="Y154" s="166" t="s">
        <v>359</v>
      </c>
      <c r="Z154" s="178"/>
    </row>
    <row r="155" spans="1:26" s="13" customFormat="1" ht="12.75">
      <c r="A155" s="292"/>
      <c r="B155" s="9" t="s">
        <v>361</v>
      </c>
      <c r="C155" s="73">
        <v>3</v>
      </c>
      <c r="D155" s="89">
        <v>16.407526827261787</v>
      </c>
      <c r="E155" s="11">
        <v>5.925860232812504</v>
      </c>
      <c r="F155" s="11">
        <v>8.803103096422095</v>
      </c>
      <c r="G155" s="11">
        <v>4.6053471823157</v>
      </c>
      <c r="H155" s="90">
        <v>7.271597640361893</v>
      </c>
      <c r="I155" s="219"/>
      <c r="J155" s="210"/>
      <c r="K155" s="200"/>
      <c r="L155" s="277"/>
      <c r="M155" s="227"/>
      <c r="N155" s="277"/>
      <c r="O155" s="233"/>
      <c r="P155" s="150">
        <v>4.998333888703721</v>
      </c>
      <c r="Q155" s="21">
        <f t="shared" si="2"/>
        <v>6.353437742974677</v>
      </c>
      <c r="R155" s="151">
        <v>88.6482283683216</v>
      </c>
      <c r="S155" s="230"/>
      <c r="T155" s="227"/>
      <c r="U155" s="227"/>
      <c r="V155" s="227"/>
      <c r="W155" s="233"/>
      <c r="X155" s="166" t="s">
        <v>360</v>
      </c>
      <c r="Y155" s="166" t="s">
        <v>158</v>
      </c>
      <c r="Z155" s="178"/>
    </row>
    <row r="156" spans="1:26" s="13" customFormat="1" ht="12.75">
      <c r="A156" s="292"/>
      <c r="B156" s="9" t="s">
        <v>88</v>
      </c>
      <c r="C156" s="73">
        <v>4</v>
      </c>
      <c r="D156" s="89">
        <v>8.918780294536967</v>
      </c>
      <c r="E156" s="11">
        <v>3.3566557821342484</v>
      </c>
      <c r="F156" s="11">
        <v>6.671154596040233</v>
      </c>
      <c r="G156" s="11">
        <v>3.674361993742788</v>
      </c>
      <c r="H156" s="90">
        <v>6.508262193824583</v>
      </c>
      <c r="I156" s="219"/>
      <c r="J156" s="210"/>
      <c r="K156" s="200"/>
      <c r="L156" s="277"/>
      <c r="M156" s="227"/>
      <c r="N156" s="277"/>
      <c r="O156" s="233"/>
      <c r="P156" s="150">
        <v>6.141820212172111</v>
      </c>
      <c r="Q156" s="21">
        <f t="shared" si="2"/>
        <v>9.145728643215875</v>
      </c>
      <c r="R156" s="151">
        <v>84.71245114461202</v>
      </c>
      <c r="S156" s="230"/>
      <c r="T156" s="227"/>
      <c r="U156" s="227"/>
      <c r="V156" s="227"/>
      <c r="W156" s="233"/>
      <c r="X156" s="166" t="s">
        <v>362</v>
      </c>
      <c r="Y156" s="166" t="s">
        <v>363</v>
      </c>
      <c r="Z156" s="178"/>
    </row>
    <row r="157" spans="1:26" s="13" customFormat="1" ht="12.75">
      <c r="A157" s="292"/>
      <c r="B157" s="9" t="s">
        <v>89</v>
      </c>
      <c r="C157" s="73">
        <v>5</v>
      </c>
      <c r="D157" s="89">
        <v>19.142191077676415</v>
      </c>
      <c r="E157" s="11">
        <v>7.195149180320984</v>
      </c>
      <c r="F157" s="11">
        <v>12.438932628858355</v>
      </c>
      <c r="G157" s="11">
        <v>8.068449069799257</v>
      </c>
      <c r="H157" s="90">
        <v>9.204072661986803</v>
      </c>
      <c r="I157" s="219"/>
      <c r="J157" s="210"/>
      <c r="K157" s="200"/>
      <c r="L157" s="277"/>
      <c r="M157" s="227"/>
      <c r="N157" s="277"/>
      <c r="O157" s="233"/>
      <c r="P157" s="150">
        <v>2.1591277124041106</v>
      </c>
      <c r="Q157" s="21">
        <f t="shared" si="2"/>
        <v>4.285868509122437</v>
      </c>
      <c r="R157" s="151">
        <v>93.55500377847345</v>
      </c>
      <c r="S157" s="219"/>
      <c r="T157" s="208"/>
      <c r="U157" s="208"/>
      <c r="V157" s="208"/>
      <c r="W157" s="210"/>
      <c r="X157" s="166" t="s">
        <v>364</v>
      </c>
      <c r="Y157" s="166" t="s">
        <v>228</v>
      </c>
      <c r="Z157" s="178"/>
    </row>
    <row r="158" spans="1:26" s="13" customFormat="1" ht="12.75">
      <c r="A158" s="292"/>
      <c r="B158" s="9" t="s">
        <v>90</v>
      </c>
      <c r="C158" s="73">
        <v>6</v>
      </c>
      <c r="D158" s="89">
        <v>18.583383465164843</v>
      </c>
      <c r="E158" s="11">
        <v>7.500696664628687</v>
      </c>
      <c r="F158" s="11">
        <v>11.892656741277953</v>
      </c>
      <c r="G158" s="11">
        <v>6.097863984057714</v>
      </c>
      <c r="H158" s="90">
        <v>10.427145597856445</v>
      </c>
      <c r="I158" s="219"/>
      <c r="J158" s="210"/>
      <c r="K158" s="200"/>
      <c r="L158" s="277"/>
      <c r="M158" s="227"/>
      <c r="N158" s="277"/>
      <c r="O158" s="233"/>
      <c r="P158" s="150">
        <v>3.5769643495887555</v>
      </c>
      <c r="Q158" s="21">
        <f t="shared" si="2"/>
        <v>3.505425062596643</v>
      </c>
      <c r="R158" s="151">
        <v>92.91761058781461</v>
      </c>
      <c r="S158" s="219"/>
      <c r="T158" s="208"/>
      <c r="U158" s="208"/>
      <c r="V158" s="208"/>
      <c r="W158" s="210"/>
      <c r="X158" s="166" t="s">
        <v>365</v>
      </c>
      <c r="Y158" s="166" t="s">
        <v>345</v>
      </c>
      <c r="Z158" s="178"/>
    </row>
    <row r="159" spans="1:26" s="13" customFormat="1" ht="12.75">
      <c r="A159" s="292"/>
      <c r="B159" s="9" t="s">
        <v>91</v>
      </c>
      <c r="C159" s="73">
        <v>7</v>
      </c>
      <c r="D159" s="89">
        <v>2.0946201116254417</v>
      </c>
      <c r="E159" s="11">
        <v>1.1072834645669292</v>
      </c>
      <c r="F159" s="11">
        <v>7.587488179435534</v>
      </c>
      <c r="G159" s="11">
        <v>2.6637122744072848</v>
      </c>
      <c r="H159" s="90">
        <v>24.6287648614514</v>
      </c>
      <c r="I159" s="219"/>
      <c r="J159" s="210"/>
      <c r="K159" s="200"/>
      <c r="L159" s="277"/>
      <c r="M159" s="227"/>
      <c r="N159" s="277"/>
      <c r="O159" s="233"/>
      <c r="P159" s="150">
        <v>7.770472205618765</v>
      </c>
      <c r="Q159" s="21">
        <f t="shared" si="2"/>
        <v>5.690376569037582</v>
      </c>
      <c r="R159" s="151">
        <v>86.53915122534366</v>
      </c>
      <c r="S159" s="219"/>
      <c r="T159" s="208"/>
      <c r="U159" s="208"/>
      <c r="V159" s="208"/>
      <c r="W159" s="210"/>
      <c r="X159" s="166" t="s">
        <v>366</v>
      </c>
      <c r="Y159" s="166" t="s">
        <v>343</v>
      </c>
      <c r="Z159" s="178"/>
    </row>
    <row r="160" spans="1:26" s="13" customFormat="1" ht="12.75">
      <c r="A160" s="292"/>
      <c r="B160" s="9" t="s">
        <v>92</v>
      </c>
      <c r="C160" s="73">
        <v>8</v>
      </c>
      <c r="D160" s="98">
        <v>0.003920457847332302</v>
      </c>
      <c r="E160" s="15">
        <v>0.006555968324480965</v>
      </c>
      <c r="F160" s="11">
        <v>4.120072928175143</v>
      </c>
      <c r="G160" s="11">
        <v>0.6568943387826564</v>
      </c>
      <c r="H160" s="108">
        <v>0.04017028126218747</v>
      </c>
      <c r="I160" s="219"/>
      <c r="J160" s="210"/>
      <c r="K160" s="200"/>
      <c r="L160" s="277"/>
      <c r="M160" s="227"/>
      <c r="N160" s="277"/>
      <c r="O160" s="233"/>
      <c r="P160" s="150">
        <v>14.858841010401283</v>
      </c>
      <c r="Q160" s="21">
        <f t="shared" si="2"/>
        <v>7.268449727587793</v>
      </c>
      <c r="R160" s="151">
        <v>77.87270926201093</v>
      </c>
      <c r="S160" s="219"/>
      <c r="T160" s="208"/>
      <c r="U160" s="208"/>
      <c r="V160" s="208"/>
      <c r="W160" s="210"/>
      <c r="X160" s="166" t="s">
        <v>367</v>
      </c>
      <c r="Y160" s="166" t="s">
        <v>368</v>
      </c>
      <c r="Z160" s="178"/>
    </row>
    <row r="161" spans="1:26" s="13" customFormat="1" ht="12.75">
      <c r="A161" s="292"/>
      <c r="B161" s="9" t="s">
        <v>93</v>
      </c>
      <c r="C161" s="73">
        <v>9</v>
      </c>
      <c r="D161" s="98">
        <v>0.004959218951793069</v>
      </c>
      <c r="E161" s="15">
        <v>0.0057073019178284405</v>
      </c>
      <c r="F161" s="11">
        <v>4.966307581000164</v>
      </c>
      <c r="G161" s="11">
        <v>1.2162118108119673</v>
      </c>
      <c r="H161" s="90">
        <v>1.1190483513779528</v>
      </c>
      <c r="I161" s="219"/>
      <c r="J161" s="210"/>
      <c r="K161" s="200"/>
      <c r="L161" s="277"/>
      <c r="M161" s="227"/>
      <c r="N161" s="277"/>
      <c r="O161" s="233"/>
      <c r="P161" s="150">
        <v>11.739990113692372</v>
      </c>
      <c r="Q161" s="21">
        <f t="shared" si="2"/>
        <v>7.736035590706976</v>
      </c>
      <c r="R161" s="151">
        <v>80.52397429560065</v>
      </c>
      <c r="S161" s="219"/>
      <c r="T161" s="208"/>
      <c r="U161" s="208"/>
      <c r="V161" s="208"/>
      <c r="W161" s="210"/>
      <c r="X161" s="166" t="s">
        <v>369</v>
      </c>
      <c r="Y161" s="166" t="s">
        <v>370</v>
      </c>
      <c r="Z161" s="178"/>
    </row>
    <row r="162" spans="1:26" s="13" customFormat="1" ht="12.75">
      <c r="A162" s="292"/>
      <c r="B162" s="9" t="s">
        <v>94</v>
      </c>
      <c r="C162" s="73">
        <v>10</v>
      </c>
      <c r="D162" s="89">
        <v>2.7492739054094</v>
      </c>
      <c r="E162" s="11">
        <v>2.214566929133858</v>
      </c>
      <c r="F162" s="11">
        <v>8.486868713926222</v>
      </c>
      <c r="G162" s="11">
        <v>3.187299472055626</v>
      </c>
      <c r="H162" s="90">
        <v>22.04336201698888</v>
      </c>
      <c r="I162" s="219"/>
      <c r="J162" s="210"/>
      <c r="K162" s="200"/>
      <c r="L162" s="277"/>
      <c r="M162" s="227"/>
      <c r="N162" s="277"/>
      <c r="O162" s="233"/>
      <c r="P162" s="150">
        <v>6.861848124428215</v>
      </c>
      <c r="Q162" s="21">
        <f t="shared" si="2"/>
        <v>5.009149130832384</v>
      </c>
      <c r="R162" s="151">
        <v>88.1290027447394</v>
      </c>
      <c r="S162" s="219"/>
      <c r="T162" s="208"/>
      <c r="U162" s="208"/>
      <c r="V162" s="208"/>
      <c r="W162" s="210"/>
      <c r="X162" s="166" t="s">
        <v>371</v>
      </c>
      <c r="Y162" s="166" t="s">
        <v>372</v>
      </c>
      <c r="Z162" s="178"/>
    </row>
    <row r="163" spans="1:26" s="13" customFormat="1" ht="12.75">
      <c r="A163" s="292"/>
      <c r="B163" s="9" t="s">
        <v>77</v>
      </c>
      <c r="C163" s="73">
        <v>11</v>
      </c>
      <c r="D163" s="101" t="s">
        <v>84</v>
      </c>
      <c r="E163" s="11">
        <v>20.350955108215196</v>
      </c>
      <c r="F163" s="11">
        <v>10.925159134222659</v>
      </c>
      <c r="G163" s="11">
        <v>3.6619054518969145</v>
      </c>
      <c r="H163" s="90">
        <v>124.69608609890254</v>
      </c>
      <c r="I163" s="219"/>
      <c r="J163" s="210"/>
      <c r="K163" s="200"/>
      <c r="L163" s="277"/>
      <c r="M163" s="227"/>
      <c r="N163" s="277"/>
      <c r="O163" s="233"/>
      <c r="P163" s="150">
        <v>6.159014557670709</v>
      </c>
      <c r="Q163" s="21">
        <f t="shared" si="2"/>
        <v>2.1276595744681543</v>
      </c>
      <c r="R163" s="151">
        <v>91.71332586786114</v>
      </c>
      <c r="S163" s="219"/>
      <c r="T163" s="208"/>
      <c r="U163" s="208"/>
      <c r="V163" s="208"/>
      <c r="W163" s="210"/>
      <c r="X163" s="166" t="s">
        <v>373</v>
      </c>
      <c r="Y163" s="166" t="s">
        <v>374</v>
      </c>
      <c r="Z163" s="178"/>
    </row>
    <row r="164" spans="1:26" s="13" customFormat="1" ht="12.75">
      <c r="A164" s="292"/>
      <c r="B164" s="9" t="s">
        <v>95</v>
      </c>
      <c r="C164" s="73">
        <v>12</v>
      </c>
      <c r="D164" s="101" t="s">
        <v>84</v>
      </c>
      <c r="E164" s="11">
        <v>17.716535433070867</v>
      </c>
      <c r="F164" s="11">
        <v>11.522479652354004</v>
      </c>
      <c r="G164" s="11">
        <v>4.213485441601199</v>
      </c>
      <c r="H164" s="90">
        <v>82.26873602495988</v>
      </c>
      <c r="I164" s="219"/>
      <c r="J164" s="210"/>
      <c r="K164" s="200"/>
      <c r="L164" s="277"/>
      <c r="M164" s="227"/>
      <c r="N164" s="277"/>
      <c r="O164" s="233"/>
      <c r="P164" s="150">
        <v>5.448601525608609</v>
      </c>
      <c r="Q164" s="21">
        <f t="shared" si="2"/>
        <v>2.0825765831210816</v>
      </c>
      <c r="R164" s="151">
        <v>92.46882189127031</v>
      </c>
      <c r="S164" s="219"/>
      <c r="T164" s="208"/>
      <c r="U164" s="208"/>
      <c r="V164" s="208"/>
      <c r="W164" s="210"/>
      <c r="X164" s="166" t="s">
        <v>375</v>
      </c>
      <c r="Y164" s="166" t="s">
        <v>376</v>
      </c>
      <c r="Z164" s="178"/>
    </row>
    <row r="165" spans="1:26" s="13" customFormat="1" ht="12.75">
      <c r="A165" s="292"/>
      <c r="B165" s="9" t="s">
        <v>96</v>
      </c>
      <c r="C165" s="73">
        <v>13</v>
      </c>
      <c r="D165" s="98">
        <v>0.015619464439064786</v>
      </c>
      <c r="E165" s="15">
        <v>0.017301304133858268</v>
      </c>
      <c r="F165" s="11">
        <v>4.734596703174623</v>
      </c>
      <c r="G165" s="11">
        <v>1.7509622325022884</v>
      </c>
      <c r="H165" s="90">
        <v>2.238096702755906</v>
      </c>
      <c r="I165" s="219"/>
      <c r="J165" s="210"/>
      <c r="K165" s="200"/>
      <c r="L165" s="277"/>
      <c r="M165" s="227"/>
      <c r="N165" s="277"/>
      <c r="O165" s="233"/>
      <c r="P165" s="150">
        <v>9.894802624726438</v>
      </c>
      <c r="Q165" s="21">
        <f t="shared" si="2"/>
        <v>10.259347984585133</v>
      </c>
      <c r="R165" s="151">
        <v>79.84584939068843</v>
      </c>
      <c r="S165" s="219"/>
      <c r="T165" s="208"/>
      <c r="U165" s="208"/>
      <c r="V165" s="208"/>
      <c r="W165" s="210"/>
      <c r="X165" s="166" t="s">
        <v>377</v>
      </c>
      <c r="Y165" s="166" t="s">
        <v>378</v>
      </c>
      <c r="Z165" s="178"/>
    </row>
    <row r="166" spans="1:26" s="13" customFormat="1" ht="12.75">
      <c r="A166" s="292"/>
      <c r="B166" s="9" t="s">
        <v>67</v>
      </c>
      <c r="C166" s="73">
        <v>14</v>
      </c>
      <c r="D166" s="98">
        <v>0.005248862295673152</v>
      </c>
      <c r="E166" s="15">
        <v>0.0070265128714072055</v>
      </c>
      <c r="F166" s="11">
        <v>2.2127514931882306</v>
      </c>
      <c r="G166" s="11">
        <v>1.1350214210663205</v>
      </c>
      <c r="H166" s="108">
        <v>0.06994052196112205</v>
      </c>
      <c r="I166" s="219"/>
      <c r="J166" s="210"/>
      <c r="K166" s="200"/>
      <c r="L166" s="277"/>
      <c r="M166" s="227"/>
      <c r="N166" s="277"/>
      <c r="O166" s="233"/>
      <c r="P166" s="150">
        <v>12.08981001727115</v>
      </c>
      <c r="Q166" s="21">
        <f t="shared" si="2"/>
        <v>18.860103626943157</v>
      </c>
      <c r="R166" s="151">
        <v>69.0500863557857</v>
      </c>
      <c r="S166" s="219"/>
      <c r="T166" s="208"/>
      <c r="U166" s="208"/>
      <c r="V166" s="208"/>
      <c r="W166" s="210"/>
      <c r="X166" s="166" t="s">
        <v>379</v>
      </c>
      <c r="Y166" s="166" t="s">
        <v>372</v>
      </c>
      <c r="Z166" s="178"/>
    </row>
    <row r="167" spans="1:26" s="13" customFormat="1" ht="12.75">
      <c r="A167" s="292"/>
      <c r="B167" s="9" t="s">
        <v>97</v>
      </c>
      <c r="C167" s="73">
        <v>15</v>
      </c>
      <c r="D167" s="98">
        <v>0.008178949616831355</v>
      </c>
      <c r="E167" s="15">
        <v>0.028896220145082308</v>
      </c>
      <c r="F167" s="11">
        <v>3.514186267103378</v>
      </c>
      <c r="G167" s="11">
        <v>2.5683689710197073</v>
      </c>
      <c r="H167" s="108">
        <v>0.19782166943374407</v>
      </c>
      <c r="I167" s="219"/>
      <c r="J167" s="210"/>
      <c r="K167" s="200"/>
      <c r="L167" s="277"/>
      <c r="M167" s="227"/>
      <c r="N167" s="277"/>
      <c r="O167" s="233"/>
      <c r="P167" s="150">
        <v>7.955027577428833</v>
      </c>
      <c r="Q167" s="21">
        <f t="shared" si="2"/>
        <v>16.429783623249975</v>
      </c>
      <c r="R167" s="151">
        <v>75.61518879932119</v>
      </c>
      <c r="S167" s="219"/>
      <c r="T167" s="208"/>
      <c r="U167" s="208"/>
      <c r="V167" s="208"/>
      <c r="W167" s="210"/>
      <c r="X167" s="166" t="s">
        <v>380</v>
      </c>
      <c r="Y167" s="166" t="s">
        <v>378</v>
      </c>
      <c r="Z167" s="178"/>
    </row>
    <row r="168" spans="1:26" s="13" customFormat="1" ht="12.75">
      <c r="A168" s="292"/>
      <c r="B168" s="9" t="s">
        <v>98</v>
      </c>
      <c r="C168" s="73">
        <v>16</v>
      </c>
      <c r="D168" s="98">
        <v>0.0018270147633164596</v>
      </c>
      <c r="E168" s="15">
        <v>0.003277984162240482</v>
      </c>
      <c r="F168" s="11">
        <v>2.5926457887334804</v>
      </c>
      <c r="G168" s="11">
        <v>0.7604923362085498</v>
      </c>
      <c r="H168" s="108">
        <v>0.03497026098056104</v>
      </c>
      <c r="I168" s="219"/>
      <c r="J168" s="210"/>
      <c r="K168" s="200"/>
      <c r="L168" s="277"/>
      <c r="M168" s="227"/>
      <c r="N168" s="277"/>
      <c r="O168" s="233"/>
      <c r="P168" s="150">
        <v>14.11735821261967</v>
      </c>
      <c r="Q168" s="21">
        <f t="shared" si="2"/>
        <v>14.583844831819377</v>
      </c>
      <c r="R168" s="151">
        <v>71.29879695556095</v>
      </c>
      <c r="S168" s="219"/>
      <c r="T168" s="208"/>
      <c r="U168" s="208"/>
      <c r="V168" s="208"/>
      <c r="W168" s="210"/>
      <c r="X168" s="166" t="s">
        <v>381</v>
      </c>
      <c r="Y168" s="166" t="s">
        <v>370</v>
      </c>
      <c r="Z168" s="178"/>
    </row>
    <row r="169" spans="1:26" s="13" customFormat="1" ht="12.75">
      <c r="A169" s="292"/>
      <c r="B169" s="10" t="s">
        <v>56</v>
      </c>
      <c r="C169" s="73">
        <v>17</v>
      </c>
      <c r="D169" s="98">
        <v>0.004058700789205526</v>
      </c>
      <c r="E169" s="15">
        <v>0.0038712752398882277</v>
      </c>
      <c r="F169" s="11">
        <v>0.8794144417207416</v>
      </c>
      <c r="G169" s="11">
        <v>0.5598175097371167</v>
      </c>
      <c r="H169" s="108">
        <v>0.026502501951714268</v>
      </c>
      <c r="I169" s="219"/>
      <c r="J169" s="210"/>
      <c r="K169" s="200"/>
      <c r="L169" s="277"/>
      <c r="M169" s="227"/>
      <c r="N169" s="277"/>
      <c r="O169" s="233"/>
      <c r="P169" s="150">
        <v>15.668523676880167</v>
      </c>
      <c r="Q169" s="21">
        <f t="shared" si="2"/>
        <v>28.377437325905348</v>
      </c>
      <c r="R169" s="151">
        <v>55.95403899721448</v>
      </c>
      <c r="S169" s="219"/>
      <c r="T169" s="208"/>
      <c r="U169" s="208"/>
      <c r="V169" s="208"/>
      <c r="W169" s="210"/>
      <c r="X169" s="166" t="s">
        <v>382</v>
      </c>
      <c r="Y169" s="166" t="s">
        <v>370</v>
      </c>
      <c r="Z169" s="178"/>
    </row>
    <row r="170" spans="1:26" s="13" customFormat="1" ht="12.75">
      <c r="A170" s="292"/>
      <c r="B170" s="10" t="s">
        <v>100</v>
      </c>
      <c r="C170" s="73">
        <v>18</v>
      </c>
      <c r="D170" s="98">
        <v>0.009961239777929813</v>
      </c>
      <c r="E170" s="15">
        <v>0.00753083002974394</v>
      </c>
      <c r="F170" s="11">
        <v>0.583586914864543</v>
      </c>
      <c r="G170" s="11">
        <v>1.3582603747608148</v>
      </c>
      <c r="H170" s="90">
        <v>0.9741881726476768</v>
      </c>
      <c r="I170" s="219"/>
      <c r="J170" s="210"/>
      <c r="K170" s="200"/>
      <c r="L170" s="277"/>
      <c r="M170" s="227"/>
      <c r="N170" s="277"/>
      <c r="O170" s="233"/>
      <c r="P170" s="150">
        <v>11.180679785330897</v>
      </c>
      <c r="Q170" s="21">
        <f t="shared" si="2"/>
        <v>38.68515205724504</v>
      </c>
      <c r="R170" s="151">
        <v>50.134168157424064</v>
      </c>
      <c r="S170" s="219"/>
      <c r="T170" s="208"/>
      <c r="U170" s="208"/>
      <c r="V170" s="208"/>
      <c r="W170" s="210"/>
      <c r="X170" s="166" t="s">
        <v>383</v>
      </c>
      <c r="Y170" s="166" t="s">
        <v>384</v>
      </c>
      <c r="Z170" s="178"/>
    </row>
    <row r="171" spans="1:26" s="13" customFormat="1" ht="12.75">
      <c r="A171" s="292"/>
      <c r="B171" s="10" t="s">
        <v>101</v>
      </c>
      <c r="C171" s="73">
        <v>19</v>
      </c>
      <c r="D171" s="98">
        <v>0.022064626180705548</v>
      </c>
      <c r="E171" s="15">
        <v>0.017301304133858268</v>
      </c>
      <c r="F171" s="11">
        <v>1.350028192677486</v>
      </c>
      <c r="G171" s="11">
        <v>1.6935060142694411</v>
      </c>
      <c r="H171" s="90">
        <v>1.1190483513779528</v>
      </c>
      <c r="I171" s="219"/>
      <c r="J171" s="210"/>
      <c r="K171" s="200"/>
      <c r="L171" s="277"/>
      <c r="M171" s="227"/>
      <c r="N171" s="277"/>
      <c r="O171" s="233"/>
      <c r="P171" s="150">
        <v>10.063737001006318</v>
      </c>
      <c r="Q171" s="21">
        <f t="shared" si="2"/>
        <v>27.89891535278999</v>
      </c>
      <c r="R171" s="151">
        <v>62.03734764620369</v>
      </c>
      <c r="S171" s="219"/>
      <c r="T171" s="208"/>
      <c r="U171" s="208"/>
      <c r="V171" s="208"/>
      <c r="W171" s="210"/>
      <c r="X171" s="166" t="s">
        <v>385</v>
      </c>
      <c r="Y171" s="166" t="s">
        <v>384</v>
      </c>
      <c r="Z171" s="178"/>
    </row>
    <row r="172" spans="1:26" s="13" customFormat="1" ht="12.75">
      <c r="A172" s="292"/>
      <c r="B172" s="10" t="s">
        <v>41</v>
      </c>
      <c r="C172" s="73">
        <v>20</v>
      </c>
      <c r="D172" s="98">
        <v>0.02675201653826246</v>
      </c>
      <c r="E172" s="15">
        <v>0.017301304133858268</v>
      </c>
      <c r="F172" s="15">
        <v>0.37214119979832055</v>
      </c>
      <c r="G172" s="11">
        <v>1.73527920653455</v>
      </c>
      <c r="H172" s="108">
        <v>0.18457414402257183</v>
      </c>
      <c r="I172" s="219"/>
      <c r="J172" s="210"/>
      <c r="K172" s="200"/>
      <c r="L172" s="277"/>
      <c r="M172" s="227"/>
      <c r="N172" s="277"/>
      <c r="O172" s="233"/>
      <c r="P172" s="150">
        <v>9.94035785288286</v>
      </c>
      <c r="Q172" s="21">
        <f t="shared" si="2"/>
        <v>46.311022752374456</v>
      </c>
      <c r="R172" s="151">
        <v>43.74861939474269</v>
      </c>
      <c r="S172" s="219"/>
      <c r="T172" s="208"/>
      <c r="U172" s="208"/>
      <c r="V172" s="208"/>
      <c r="W172" s="210"/>
      <c r="X172" s="166" t="s">
        <v>386</v>
      </c>
      <c r="Y172" s="166" t="s">
        <v>384</v>
      </c>
      <c r="Z172" s="178"/>
    </row>
    <row r="173" spans="1:26" s="13" customFormat="1" ht="12.75">
      <c r="A173" s="292"/>
      <c r="B173" s="9" t="s">
        <v>110</v>
      </c>
      <c r="C173" s="73">
        <v>21</v>
      </c>
      <c r="D173" s="98">
        <v>0.202634305798173</v>
      </c>
      <c r="E173" s="15">
        <v>0.12049328047590308</v>
      </c>
      <c r="F173" s="11">
        <v>2.7428347392337313</v>
      </c>
      <c r="G173" s="11">
        <v>2.9974806316732026</v>
      </c>
      <c r="H173" s="90">
        <v>1.1190483513779528</v>
      </c>
      <c r="I173" s="219"/>
      <c r="J173" s="210"/>
      <c r="K173" s="200"/>
      <c r="L173" s="277"/>
      <c r="M173" s="227"/>
      <c r="N173" s="277"/>
      <c r="O173" s="233"/>
      <c r="P173" s="150">
        <v>7.172743574417018</v>
      </c>
      <c r="Q173" s="21">
        <f t="shared" si="2"/>
        <v>20.729228930066057</v>
      </c>
      <c r="R173" s="151">
        <v>72.09802749551693</v>
      </c>
      <c r="S173" s="219"/>
      <c r="T173" s="208"/>
      <c r="U173" s="208"/>
      <c r="V173" s="208"/>
      <c r="W173" s="210"/>
      <c r="X173" s="166" t="s">
        <v>387</v>
      </c>
      <c r="Y173" s="166" t="s">
        <v>384</v>
      </c>
      <c r="Z173" s="178"/>
    </row>
    <row r="174" spans="1:26" s="13" customFormat="1" ht="12.75">
      <c r="A174" s="292"/>
      <c r="B174" s="9" t="s">
        <v>111</v>
      </c>
      <c r="C174" s="73">
        <v>22</v>
      </c>
      <c r="D174" s="98">
        <v>0.38833059420468785</v>
      </c>
      <c r="E174" s="15">
        <v>0.2097909863833906</v>
      </c>
      <c r="F174" s="11">
        <v>5.125332229941856</v>
      </c>
      <c r="G174" s="11">
        <v>3.6249239000149296</v>
      </c>
      <c r="H174" s="90">
        <v>6.072423344410057</v>
      </c>
      <c r="I174" s="219"/>
      <c r="J174" s="210"/>
      <c r="K174" s="200"/>
      <c r="L174" s="277"/>
      <c r="M174" s="227"/>
      <c r="N174" s="277"/>
      <c r="O174" s="233"/>
      <c r="P174" s="150">
        <v>6.210408644888896</v>
      </c>
      <c r="Q174" s="21">
        <f t="shared" si="2"/>
        <v>12.818283443050376</v>
      </c>
      <c r="R174" s="151">
        <v>80.97130791206072</v>
      </c>
      <c r="S174" s="219"/>
      <c r="T174" s="208"/>
      <c r="U174" s="208"/>
      <c r="V174" s="208"/>
      <c r="W174" s="210"/>
      <c r="X174" s="166" t="s">
        <v>388</v>
      </c>
      <c r="Y174" s="166" t="s">
        <v>370</v>
      </c>
      <c r="Z174" s="178"/>
    </row>
    <row r="175" spans="1:26" s="13" customFormat="1" ht="12.75">
      <c r="A175" s="292"/>
      <c r="B175" s="9" t="s">
        <v>112</v>
      </c>
      <c r="C175" s="73">
        <v>23</v>
      </c>
      <c r="D175" s="98">
        <v>0.3719896572017926</v>
      </c>
      <c r="E175" s="15">
        <v>0.2097909863833906</v>
      </c>
      <c r="F175" s="11">
        <v>5.6010995544336035</v>
      </c>
      <c r="G175" s="11">
        <v>2.9188889062595624</v>
      </c>
      <c r="H175" s="90">
        <v>6.072423344410057</v>
      </c>
      <c r="I175" s="219"/>
      <c r="J175" s="210"/>
      <c r="K175" s="200"/>
      <c r="L175" s="277"/>
      <c r="M175" s="227"/>
      <c r="N175" s="277"/>
      <c r="O175" s="233"/>
      <c r="P175" s="150">
        <v>7.307270734380521</v>
      </c>
      <c r="Q175" s="21">
        <f t="shared" si="2"/>
        <v>10.461575934721878</v>
      </c>
      <c r="R175" s="151">
        <v>82.2311533308976</v>
      </c>
      <c r="S175" s="219"/>
      <c r="T175" s="208"/>
      <c r="U175" s="208"/>
      <c r="V175" s="208"/>
      <c r="W175" s="210"/>
      <c r="X175" s="166" t="s">
        <v>389</v>
      </c>
      <c r="Y175" s="166" t="s">
        <v>370</v>
      </c>
      <c r="Z175" s="178"/>
    </row>
    <row r="176" spans="1:26" s="13" customFormat="1" ht="12.75">
      <c r="A176" s="292"/>
      <c r="B176" s="9" t="s">
        <v>113</v>
      </c>
      <c r="C176" s="73">
        <v>24</v>
      </c>
      <c r="D176" s="89">
        <v>3.258671699967929</v>
      </c>
      <c r="E176" s="11">
        <v>1.4610692909640808</v>
      </c>
      <c r="F176" s="11">
        <v>7.542130698106748</v>
      </c>
      <c r="G176" s="11">
        <v>4.249585440576655</v>
      </c>
      <c r="H176" s="90">
        <v>8.952386811023624</v>
      </c>
      <c r="I176" s="219"/>
      <c r="J176" s="210"/>
      <c r="K176" s="200"/>
      <c r="L176" s="277"/>
      <c r="M176" s="227"/>
      <c r="N176" s="277"/>
      <c r="O176" s="233"/>
      <c r="P176" s="150">
        <v>5.4054054054054514</v>
      </c>
      <c r="Q176" s="21">
        <f t="shared" si="2"/>
        <v>8.1405405405405</v>
      </c>
      <c r="R176" s="151">
        <v>86.45405405405405</v>
      </c>
      <c r="S176" s="219"/>
      <c r="T176" s="208"/>
      <c r="U176" s="208"/>
      <c r="V176" s="208"/>
      <c r="W176" s="210"/>
      <c r="X176" s="166" t="s">
        <v>390</v>
      </c>
      <c r="Y176" s="166" t="s">
        <v>391</v>
      </c>
      <c r="Z176" s="178"/>
    </row>
    <row r="177" spans="1:26" s="13" customFormat="1" ht="12.75">
      <c r="A177" s="292"/>
      <c r="B177" s="10" t="s">
        <v>102</v>
      </c>
      <c r="C177" s="73">
        <v>25</v>
      </c>
      <c r="D177" s="89">
        <v>0.5142802471912467</v>
      </c>
      <c r="E177" s="15">
        <v>0.2768208661417323</v>
      </c>
      <c r="F177" s="11">
        <v>6.178698696961746</v>
      </c>
      <c r="G177" s="11">
        <v>2.9140332848390167</v>
      </c>
      <c r="H177" s="90">
        <v>6.508262193824583</v>
      </c>
      <c r="I177" s="219"/>
      <c r="J177" s="210"/>
      <c r="K177" s="200"/>
      <c r="L177" s="277"/>
      <c r="M177" s="227"/>
      <c r="N177" s="277"/>
      <c r="O177" s="233"/>
      <c r="P177" s="150">
        <v>7.3157006190207445</v>
      </c>
      <c r="Q177" s="21">
        <f t="shared" si="2"/>
        <v>9.060213843556511</v>
      </c>
      <c r="R177" s="151">
        <v>83.62408553742274</v>
      </c>
      <c r="S177" s="219"/>
      <c r="T177" s="208"/>
      <c r="U177" s="208"/>
      <c r="V177" s="208"/>
      <c r="W177" s="210"/>
      <c r="X177" s="166" t="s">
        <v>349</v>
      </c>
      <c r="Y177" s="166" t="s">
        <v>241</v>
      </c>
      <c r="Z177" s="178"/>
    </row>
    <row r="178" spans="1:26" s="13" customFormat="1" ht="12.75">
      <c r="A178" s="292"/>
      <c r="B178" s="10" t="s">
        <v>103</v>
      </c>
      <c r="C178" s="73">
        <v>26</v>
      </c>
      <c r="D178" s="89">
        <v>0.9961034034087121</v>
      </c>
      <c r="E178" s="15">
        <v>0.4955232307056935</v>
      </c>
      <c r="F178" s="11">
        <v>6.340767111954634</v>
      </c>
      <c r="G178" s="11">
        <v>3.0822593406859666</v>
      </c>
      <c r="H178" s="90">
        <v>6.330293421879814</v>
      </c>
      <c r="I178" s="219"/>
      <c r="J178" s="210"/>
      <c r="K178" s="200"/>
      <c r="L178" s="277"/>
      <c r="M178" s="227"/>
      <c r="N178" s="277"/>
      <c r="O178" s="233"/>
      <c r="P178" s="150">
        <v>7.031524668932391</v>
      </c>
      <c r="Q178" s="21">
        <f t="shared" si="2"/>
        <v>8.976913160670492</v>
      </c>
      <c r="R178" s="151">
        <v>83.99156217039712</v>
      </c>
      <c r="S178" s="219"/>
      <c r="T178" s="208"/>
      <c r="U178" s="208"/>
      <c r="V178" s="208"/>
      <c r="W178" s="210"/>
      <c r="X178" s="166" t="s">
        <v>392</v>
      </c>
      <c r="Y178" s="166" t="s">
        <v>245</v>
      </c>
      <c r="Z178" s="178"/>
    </row>
    <row r="179" spans="1:26" s="13" customFormat="1" ht="12.75">
      <c r="A179" s="292"/>
      <c r="B179" s="10" t="s">
        <v>104</v>
      </c>
      <c r="C179" s="73">
        <v>27</v>
      </c>
      <c r="D179" s="98">
        <v>0.3238358056173526</v>
      </c>
      <c r="E179" s="15">
        <v>0.18263366137051024</v>
      </c>
      <c r="F179" s="11">
        <v>5.386314218263615</v>
      </c>
      <c r="G179" s="11">
        <v>3.0114853747420454</v>
      </c>
      <c r="H179" s="90">
        <v>5.906372608722297</v>
      </c>
      <c r="I179" s="219"/>
      <c r="J179" s="210"/>
      <c r="K179" s="200"/>
      <c r="L179" s="277"/>
      <c r="M179" s="227"/>
      <c r="N179" s="277"/>
      <c r="O179" s="233"/>
      <c r="P179" s="150">
        <v>7.149142102947746</v>
      </c>
      <c r="Q179" s="21">
        <f t="shared" si="2"/>
        <v>11.174659040915103</v>
      </c>
      <c r="R179" s="151">
        <v>81.67619885613715</v>
      </c>
      <c r="S179" s="219"/>
      <c r="T179" s="208"/>
      <c r="U179" s="208"/>
      <c r="V179" s="208"/>
      <c r="W179" s="210"/>
      <c r="X179" s="166" t="s">
        <v>392</v>
      </c>
      <c r="Y179" s="166" t="s">
        <v>393</v>
      </c>
      <c r="Z179" s="178"/>
    </row>
    <row r="180" spans="1:26" s="13" customFormat="1" ht="12.75">
      <c r="A180" s="292"/>
      <c r="B180" s="10" t="s">
        <v>105</v>
      </c>
      <c r="C180" s="73">
        <v>28</v>
      </c>
      <c r="D180" s="98">
        <v>0.32074328128851415</v>
      </c>
      <c r="E180" s="15">
        <v>0.18263366137051024</v>
      </c>
      <c r="F180" s="11">
        <v>5.756180644756856</v>
      </c>
      <c r="G180" s="11">
        <v>3.130748047310474</v>
      </c>
      <c r="H180" s="90">
        <v>6.157191215362848</v>
      </c>
      <c r="I180" s="219"/>
      <c r="J180" s="210"/>
      <c r="K180" s="200"/>
      <c r="L180" s="277"/>
      <c r="M180" s="227"/>
      <c r="N180" s="277"/>
      <c r="O180" s="233"/>
      <c r="P180" s="150">
        <v>6.95249130938589</v>
      </c>
      <c r="Q180" s="21">
        <f t="shared" si="2"/>
        <v>10.428736964078738</v>
      </c>
      <c r="R180" s="151">
        <v>82.61877172653537</v>
      </c>
      <c r="S180" s="219"/>
      <c r="T180" s="208"/>
      <c r="U180" s="208"/>
      <c r="V180" s="208"/>
      <c r="W180" s="210"/>
      <c r="X180" s="166" t="s">
        <v>394</v>
      </c>
      <c r="Y180" s="166" t="s">
        <v>393</v>
      </c>
      <c r="Z180" s="178"/>
    </row>
    <row r="181" spans="1:26" s="13" customFormat="1" ht="12.75">
      <c r="A181" s="292"/>
      <c r="B181" s="10" t="s">
        <v>106</v>
      </c>
      <c r="C181" s="73">
        <v>29</v>
      </c>
      <c r="D181" s="89">
        <v>3.6888878664698845</v>
      </c>
      <c r="E181" s="11">
        <v>1.6099597263635315</v>
      </c>
      <c r="F181" s="11">
        <v>6.759058673769462</v>
      </c>
      <c r="G181" s="11">
        <v>4.422453965246866</v>
      </c>
      <c r="H181" s="90">
        <v>6.784640499638849</v>
      </c>
      <c r="I181" s="219"/>
      <c r="J181" s="210"/>
      <c r="K181" s="200"/>
      <c r="L181" s="277"/>
      <c r="M181" s="227"/>
      <c r="N181" s="277"/>
      <c r="O181" s="233"/>
      <c r="P181" s="150">
        <v>5.203515263644731</v>
      </c>
      <c r="Q181" s="21">
        <f t="shared" si="2"/>
        <v>9.898242368177662</v>
      </c>
      <c r="R181" s="151">
        <v>84.8982423681776</v>
      </c>
      <c r="S181" s="219"/>
      <c r="T181" s="208"/>
      <c r="U181" s="208"/>
      <c r="V181" s="208"/>
      <c r="W181" s="210"/>
      <c r="X181" s="166" t="s">
        <v>395</v>
      </c>
      <c r="Y181" s="166" t="s">
        <v>393</v>
      </c>
      <c r="Z181" s="178"/>
    </row>
    <row r="182" spans="1:26" s="13" customFormat="1" ht="12.75">
      <c r="A182" s="292"/>
      <c r="B182" s="10" t="s">
        <v>107</v>
      </c>
      <c r="C182" s="73">
        <v>30</v>
      </c>
      <c r="D182" s="89">
        <v>3.3279442449339105</v>
      </c>
      <c r="E182" s="11">
        <v>1.4610692909640808</v>
      </c>
      <c r="F182" s="11">
        <v>6.453188705636514</v>
      </c>
      <c r="G182" s="11">
        <v>3.4252140223951066</v>
      </c>
      <c r="H182" s="90">
        <v>6.784640499638849</v>
      </c>
      <c r="I182" s="219"/>
      <c r="J182" s="210"/>
      <c r="K182" s="200"/>
      <c r="L182" s="277"/>
      <c r="M182" s="227"/>
      <c r="N182" s="277"/>
      <c r="O182" s="233"/>
      <c r="P182" s="150">
        <v>6.497341996456144</v>
      </c>
      <c r="Q182" s="21">
        <f t="shared" si="2"/>
        <v>9.26166568222068</v>
      </c>
      <c r="R182" s="151">
        <v>84.24099232132318</v>
      </c>
      <c r="S182" s="219"/>
      <c r="T182" s="208"/>
      <c r="U182" s="208"/>
      <c r="V182" s="208"/>
      <c r="W182" s="210"/>
      <c r="X182" s="166" t="s">
        <v>395</v>
      </c>
      <c r="Y182" s="166" t="s">
        <v>393</v>
      </c>
      <c r="Z182" s="178"/>
    </row>
    <row r="183" spans="1:26" s="13" customFormat="1" ht="12.75">
      <c r="A183" s="292"/>
      <c r="B183" s="10" t="s">
        <v>108</v>
      </c>
      <c r="C183" s="73">
        <v>31</v>
      </c>
      <c r="D183" s="89">
        <v>1.2470073778809052</v>
      </c>
      <c r="E183" s="11">
        <v>0.6100606571659392</v>
      </c>
      <c r="F183" s="11">
        <v>6.279816798201442</v>
      </c>
      <c r="G183" s="11">
        <v>3.8203086618128306</v>
      </c>
      <c r="H183" s="90">
        <v>6.784640499638849</v>
      </c>
      <c r="I183" s="219"/>
      <c r="J183" s="210"/>
      <c r="K183" s="200"/>
      <c r="L183" s="277"/>
      <c r="M183" s="227"/>
      <c r="N183" s="277"/>
      <c r="O183" s="233"/>
      <c r="P183" s="150">
        <v>5.944596361906871</v>
      </c>
      <c r="Q183" s="21">
        <f t="shared" si="2"/>
        <v>10.200927357032512</v>
      </c>
      <c r="R183" s="151">
        <v>83.85447628106061</v>
      </c>
      <c r="S183" s="219"/>
      <c r="T183" s="208"/>
      <c r="U183" s="208"/>
      <c r="V183" s="208"/>
      <c r="W183" s="210"/>
      <c r="X183" s="166" t="s">
        <v>394</v>
      </c>
      <c r="Y183" s="166" t="s">
        <v>393</v>
      </c>
      <c r="Z183" s="178"/>
    </row>
    <row r="184" spans="1:26" s="44" customFormat="1" ht="13.5" thickBot="1">
      <c r="A184" s="293"/>
      <c r="B184" s="42" t="s">
        <v>109</v>
      </c>
      <c r="C184" s="79">
        <v>32</v>
      </c>
      <c r="D184" s="91">
        <v>2.3510164979368113</v>
      </c>
      <c r="E184" s="43">
        <v>1.0770047399988405</v>
      </c>
      <c r="F184" s="43">
        <v>6.522324205857624</v>
      </c>
      <c r="G184" s="43">
        <v>4.158500280652774</v>
      </c>
      <c r="H184" s="92">
        <v>6.784640499638849</v>
      </c>
      <c r="I184" s="220"/>
      <c r="J184" s="213"/>
      <c r="K184" s="201"/>
      <c r="L184" s="278"/>
      <c r="M184" s="228"/>
      <c r="N184" s="278"/>
      <c r="O184" s="234"/>
      <c r="P184" s="152">
        <v>5.515111405250433</v>
      </c>
      <c r="Q184" s="62">
        <f t="shared" si="2"/>
        <v>10.09265387160815</v>
      </c>
      <c r="R184" s="153">
        <v>84.39223472314141</v>
      </c>
      <c r="S184" s="220"/>
      <c r="T184" s="212"/>
      <c r="U184" s="212"/>
      <c r="V184" s="212"/>
      <c r="W184" s="213"/>
      <c r="X184" s="167" t="s">
        <v>396</v>
      </c>
      <c r="Y184" s="167" t="s">
        <v>393</v>
      </c>
      <c r="Z184" s="179"/>
    </row>
    <row r="185" spans="1:26" s="40" customFormat="1" ht="12.75">
      <c r="A185" s="253" t="s">
        <v>32</v>
      </c>
      <c r="B185" s="37" t="s">
        <v>8</v>
      </c>
      <c r="C185" s="72">
        <v>7</v>
      </c>
      <c r="D185" s="87">
        <v>16.74863362160003</v>
      </c>
      <c r="E185" s="38">
        <v>6.1775063962370345</v>
      </c>
      <c r="F185" s="38">
        <v>9.353956034434251</v>
      </c>
      <c r="G185" s="38">
        <v>7.696954118131197</v>
      </c>
      <c r="H185" s="88">
        <v>7.5803915666903645</v>
      </c>
      <c r="I185" s="253">
        <v>0.9</v>
      </c>
      <c r="J185" s="254">
        <v>0.8</v>
      </c>
      <c r="K185" s="229">
        <f>(D185*0.5+D186*1.5+D187*1.5+D188*1.5)/5</f>
        <v>20.41150498755433</v>
      </c>
      <c r="L185" s="276">
        <f>(E185*0.5+E186*1.5+E187*1.5+E188*1.5)/5</f>
        <v>7.746722037875756</v>
      </c>
      <c r="M185" s="226">
        <f>(F185*0.5+F186*1.5+F187*1.5+F188*1.5)/5</f>
        <v>12.27524429857568</v>
      </c>
      <c r="N185" s="226">
        <f>(G185*0.5+G186*1.5+G187*1.5+G188*1.5)/5</f>
        <v>8.685060185705023</v>
      </c>
      <c r="O185" s="232">
        <f>(H185*0.5+H186*1.5+H187*1.5+H188*1.5)/5</f>
        <v>11.125532381818255</v>
      </c>
      <c r="P185" s="129">
        <v>2.397794029492781</v>
      </c>
      <c r="Q185" s="45">
        <f t="shared" si="2"/>
        <v>8.09255484953853</v>
      </c>
      <c r="R185" s="130">
        <v>89.50965112096868</v>
      </c>
      <c r="S185" s="229">
        <v>2</v>
      </c>
      <c r="T185" s="226">
        <f>ABS(LOG(($I$185+$J$185)/2)-LOG(L185))</f>
        <v>0.9596990475000808</v>
      </c>
      <c r="U185" s="226">
        <f>ABS(LOG(($I$185+$J$185)/2)-LOG(M185))</f>
        <v>1.1596112183774616</v>
      </c>
      <c r="V185" s="226">
        <f>ABS(LOG(($I$185+$J$185)/2)-LOG(N185))</f>
        <v>1.0093539066519006</v>
      </c>
      <c r="W185" s="232">
        <f>ABS(LOG(($I$185+$J$185)/2)-LOG(O185))</f>
        <v>1.1169018764064402</v>
      </c>
      <c r="X185" s="163" t="s">
        <v>497</v>
      </c>
      <c r="Y185" s="163" t="s">
        <v>498</v>
      </c>
      <c r="Z185" s="177"/>
    </row>
    <row r="186" spans="1:26" s="13" customFormat="1" ht="12.75">
      <c r="A186" s="219"/>
      <c r="B186" s="10" t="s">
        <v>9</v>
      </c>
      <c r="C186" s="73">
        <v>8</v>
      </c>
      <c r="D186" s="89">
        <v>16.79152146889649</v>
      </c>
      <c r="E186" s="11">
        <v>6.263741171928078</v>
      </c>
      <c r="F186" s="11">
        <v>9.626639397929775</v>
      </c>
      <c r="G186" s="11">
        <v>6.847266990632374</v>
      </c>
      <c r="H186" s="90">
        <v>7.793505381181409</v>
      </c>
      <c r="I186" s="219"/>
      <c r="J186" s="210"/>
      <c r="K186" s="230"/>
      <c r="L186" s="277"/>
      <c r="M186" s="227"/>
      <c r="N186" s="227"/>
      <c r="O186" s="233"/>
      <c r="P186" s="131">
        <v>2.9900729577801806</v>
      </c>
      <c r="Q186" s="14">
        <f t="shared" si="2"/>
        <v>7.092453055854463</v>
      </c>
      <c r="R186" s="132">
        <v>89.91747398636535</v>
      </c>
      <c r="S186" s="230"/>
      <c r="T186" s="227"/>
      <c r="U186" s="227"/>
      <c r="V186" s="227"/>
      <c r="W186" s="233"/>
      <c r="X186" s="166" t="s">
        <v>499</v>
      </c>
      <c r="Y186" s="166" t="s">
        <v>271</v>
      </c>
      <c r="Z186" s="178"/>
    </row>
    <row r="187" spans="1:26" s="13" customFormat="1" ht="12.75">
      <c r="A187" s="219"/>
      <c r="B187" s="10" t="s">
        <v>10</v>
      </c>
      <c r="C187" s="73">
        <v>9</v>
      </c>
      <c r="D187" s="89">
        <v>21.59673871160186</v>
      </c>
      <c r="E187" s="11">
        <v>8.26505602739298</v>
      </c>
      <c r="F187" s="11">
        <v>13.843811060271507</v>
      </c>
      <c r="G187" s="11">
        <v>9.75386487415997</v>
      </c>
      <c r="H187" s="90">
        <v>11.812745217444597</v>
      </c>
      <c r="I187" s="219"/>
      <c r="J187" s="210"/>
      <c r="K187" s="230"/>
      <c r="L187" s="277"/>
      <c r="M187" s="227"/>
      <c r="N187" s="227"/>
      <c r="O187" s="233"/>
      <c r="P187" s="131">
        <v>1.1986096128490367</v>
      </c>
      <c r="Q187" s="14">
        <f t="shared" si="2"/>
        <v>3.727675895960658</v>
      </c>
      <c r="R187" s="132">
        <v>95.0737144911903</v>
      </c>
      <c r="S187" s="230"/>
      <c r="T187" s="227"/>
      <c r="U187" s="227"/>
      <c r="V187" s="227"/>
      <c r="W187" s="233"/>
      <c r="X187" s="166" t="s">
        <v>500</v>
      </c>
      <c r="Y187" s="166"/>
      <c r="Z187" s="178"/>
    </row>
    <row r="188" spans="1:26" s="44" customFormat="1" ht="13.5" thickBot="1">
      <c r="A188" s="220"/>
      <c r="B188" s="42" t="s">
        <v>11</v>
      </c>
      <c r="C188" s="74">
        <v>10</v>
      </c>
      <c r="D188" s="91">
        <v>24.06721190414941</v>
      </c>
      <c r="E188" s="43">
        <v>9.234440794852453</v>
      </c>
      <c r="F188" s="43">
        <v>14.329045192239567</v>
      </c>
      <c r="G188" s="43">
        <v>9.783417381514003</v>
      </c>
      <c r="H188" s="92">
        <v>14.95206015187139</v>
      </c>
      <c r="I188" s="220"/>
      <c r="J188" s="213"/>
      <c r="K188" s="231"/>
      <c r="L188" s="278"/>
      <c r="M188" s="228"/>
      <c r="N188" s="228"/>
      <c r="O188" s="234"/>
      <c r="P188" s="133">
        <v>1.1832919181163504</v>
      </c>
      <c r="Q188" s="46">
        <f t="shared" si="2"/>
        <v>3.254052774819428</v>
      </c>
      <c r="R188" s="134">
        <v>95.56265530706422</v>
      </c>
      <c r="S188" s="231"/>
      <c r="T188" s="228"/>
      <c r="U188" s="228"/>
      <c r="V188" s="228"/>
      <c r="W188" s="234"/>
      <c r="X188" s="167" t="s">
        <v>486</v>
      </c>
      <c r="Y188" s="167" t="s">
        <v>177</v>
      </c>
      <c r="Z188" s="179"/>
    </row>
    <row r="189" spans="1:26" s="40" customFormat="1" ht="12.75">
      <c r="A189" s="253" t="s">
        <v>34</v>
      </c>
      <c r="B189" s="37" t="s">
        <v>8</v>
      </c>
      <c r="C189" s="72">
        <v>7</v>
      </c>
      <c r="D189" s="87" t="s">
        <v>84</v>
      </c>
      <c r="E189" s="38" t="s">
        <v>84</v>
      </c>
      <c r="F189" s="38">
        <v>6.289325724617365</v>
      </c>
      <c r="G189" s="38">
        <v>1.1825444967148258</v>
      </c>
      <c r="H189" s="88">
        <v>6.4186610249674985</v>
      </c>
      <c r="I189" s="253">
        <v>3</v>
      </c>
      <c r="J189" s="254">
        <v>3</v>
      </c>
      <c r="K189" s="229" t="s">
        <v>84</v>
      </c>
      <c r="L189" s="226" t="s">
        <v>84</v>
      </c>
      <c r="M189" s="226">
        <f>(F189*0.5+F190*1.5+F191*1.5+F192*1.5)/5</f>
        <v>7.6907501396761</v>
      </c>
      <c r="N189" s="276">
        <f>(G189*0.5+G190*1.5+G191*1.5+G192*1.5)/5</f>
        <v>4.738013779502863</v>
      </c>
      <c r="O189" s="232">
        <f>(H189*0.5+H190*1.5+H191*1.5+H192*1.5)/5</f>
        <v>7.8012489877269715</v>
      </c>
      <c r="P189" s="148">
        <v>11.882129277566463</v>
      </c>
      <c r="Q189" s="61">
        <f t="shared" si="2"/>
        <v>4.241920152091325</v>
      </c>
      <c r="R189" s="149">
        <v>83.87595057034221</v>
      </c>
      <c r="S189" s="197" t="s">
        <v>513</v>
      </c>
      <c r="T189" s="218" t="s">
        <v>513</v>
      </c>
      <c r="U189" s="226">
        <f>ABS(LOG(($I$189+$J$189)/2)-LOG(M189))</f>
        <v>0.40884744732278894</v>
      </c>
      <c r="V189" s="226">
        <f>ABS(LOG(($I$189+$J$189)/2)-LOG(N189))</f>
        <v>0.19847506472182314</v>
      </c>
      <c r="W189" s="232">
        <f>ABS(LOG(($I$189+$J$189)/2)-LOG(O189))</f>
        <v>0.41504288451617716</v>
      </c>
      <c r="X189" s="163" t="s">
        <v>501</v>
      </c>
      <c r="Y189" s="163" t="s">
        <v>320</v>
      </c>
      <c r="Z189" s="177"/>
    </row>
    <row r="190" spans="1:26" s="13" customFormat="1" ht="12.75">
      <c r="A190" s="219"/>
      <c r="B190" s="10" t="s">
        <v>9</v>
      </c>
      <c r="C190" s="73">
        <v>8</v>
      </c>
      <c r="D190" s="89">
        <v>4.58058907647125</v>
      </c>
      <c r="E190" s="11">
        <v>1.9278924876144499</v>
      </c>
      <c r="F190" s="11">
        <v>6.74164605029417</v>
      </c>
      <c r="G190" s="11">
        <v>4.358961099642259</v>
      </c>
      <c r="H190" s="90">
        <v>6.508262193824583</v>
      </c>
      <c r="I190" s="219"/>
      <c r="J190" s="210"/>
      <c r="K190" s="230"/>
      <c r="L190" s="227"/>
      <c r="M190" s="227"/>
      <c r="N190" s="277"/>
      <c r="O190" s="233"/>
      <c r="P190" s="150">
        <v>5.27673545966225</v>
      </c>
      <c r="Q190" s="21">
        <f t="shared" si="2"/>
        <v>9.86163227016884</v>
      </c>
      <c r="R190" s="151">
        <v>84.86163227016891</v>
      </c>
      <c r="S190" s="219"/>
      <c r="T190" s="208"/>
      <c r="U190" s="227"/>
      <c r="V190" s="227"/>
      <c r="W190" s="233"/>
      <c r="X190" s="166" t="s">
        <v>499</v>
      </c>
      <c r="Y190" s="166" t="s">
        <v>320</v>
      </c>
      <c r="Z190" s="178"/>
    </row>
    <row r="191" spans="1:26" s="13" customFormat="1" ht="12.75">
      <c r="A191" s="219"/>
      <c r="B191" s="10" t="s">
        <v>10</v>
      </c>
      <c r="C191" s="73">
        <v>9</v>
      </c>
      <c r="D191" s="89">
        <v>14.256829533476878</v>
      </c>
      <c r="E191" s="11">
        <v>5.684465097473491</v>
      </c>
      <c r="F191" s="11">
        <v>8.80753052425791</v>
      </c>
      <c r="G191" s="11">
        <v>5.53853442755961</v>
      </c>
      <c r="H191" s="90">
        <v>10.283592003119992</v>
      </c>
      <c r="I191" s="219"/>
      <c r="J191" s="210"/>
      <c r="K191" s="230"/>
      <c r="L191" s="227"/>
      <c r="M191" s="227"/>
      <c r="N191" s="277"/>
      <c r="O191" s="233"/>
      <c r="P191" s="150">
        <v>4.064096609382236</v>
      </c>
      <c r="Q191" s="21">
        <f t="shared" si="2"/>
        <v>7.280538783093476</v>
      </c>
      <c r="R191" s="151">
        <v>88.65536460752429</v>
      </c>
      <c r="S191" s="219"/>
      <c r="T191" s="208"/>
      <c r="U191" s="227"/>
      <c r="V191" s="227"/>
      <c r="W191" s="233"/>
      <c r="X191" s="166" t="s">
        <v>502</v>
      </c>
      <c r="Y191" s="166" t="s">
        <v>348</v>
      </c>
      <c r="Z191" s="178"/>
    </row>
    <row r="192" spans="1:26" s="44" customFormat="1" ht="13.5" thickBot="1">
      <c r="A192" s="220"/>
      <c r="B192" s="42" t="s">
        <v>11</v>
      </c>
      <c r="C192" s="74">
        <v>10</v>
      </c>
      <c r="D192" s="91">
        <v>11.598083109392507</v>
      </c>
      <c r="E192" s="43">
        <v>4.490962262849537</v>
      </c>
      <c r="F192" s="43">
        <v>7.990215316162467</v>
      </c>
      <c r="G192" s="43">
        <v>5.501702238902733</v>
      </c>
      <c r="H192" s="92">
        <v>7.072755420489498</v>
      </c>
      <c r="I192" s="220"/>
      <c r="J192" s="213"/>
      <c r="K192" s="231"/>
      <c r="L192" s="228"/>
      <c r="M192" s="228"/>
      <c r="N192" s="278"/>
      <c r="O192" s="234"/>
      <c r="P192" s="152">
        <v>4.097880810209558</v>
      </c>
      <c r="Q192" s="62">
        <f t="shared" si="2"/>
        <v>8.628966163212823</v>
      </c>
      <c r="R192" s="153">
        <v>87.27315302657762</v>
      </c>
      <c r="S192" s="220"/>
      <c r="T192" s="212"/>
      <c r="U192" s="228"/>
      <c r="V192" s="228"/>
      <c r="W192" s="234"/>
      <c r="X192" s="167" t="s">
        <v>503</v>
      </c>
      <c r="Y192" s="167" t="s">
        <v>348</v>
      </c>
      <c r="Z192" s="179"/>
    </row>
    <row r="193" spans="1:26" s="40" customFormat="1" ht="12.75">
      <c r="A193" s="253" t="s">
        <v>33</v>
      </c>
      <c r="B193" s="37" t="s">
        <v>8</v>
      </c>
      <c r="C193" s="72">
        <v>7</v>
      </c>
      <c r="D193" s="87">
        <v>18.900028050825348</v>
      </c>
      <c r="E193" s="38">
        <v>6.902048441874504</v>
      </c>
      <c r="F193" s="38">
        <v>12.061463307641068</v>
      </c>
      <c r="G193" s="38">
        <v>7.765440003758646</v>
      </c>
      <c r="H193" s="88">
        <v>8.352872247684033</v>
      </c>
      <c r="I193" s="253">
        <v>18</v>
      </c>
      <c r="J193" s="254">
        <v>18</v>
      </c>
      <c r="K193" s="199">
        <f>(D193*0.5+D194*1.5+D195*1.5+D196*1.5)/5</f>
        <v>17.21311526886497</v>
      </c>
      <c r="L193" s="226">
        <f>(E193*0.5+E194*1.5+E195*1.5+E196*1.5)/5</f>
        <v>6.43286435996024</v>
      </c>
      <c r="M193" s="226">
        <f>(F193*0.5+F194*1.5+F195*1.5+F196*1.5)/5</f>
        <v>10.145931725488921</v>
      </c>
      <c r="N193" s="226">
        <f>(G193*0.5+G194*1.5+G195*1.5+G196*1.5)/5</f>
        <v>7.147187104648734</v>
      </c>
      <c r="O193" s="232">
        <f>(H193*0.5+H194*1.5+H195*1.5+H196*1.5)/5</f>
        <v>8.250793765532142</v>
      </c>
      <c r="P193" s="129">
        <v>2.3529411764705053</v>
      </c>
      <c r="Q193" s="45">
        <f t="shared" si="2"/>
        <v>4.529411764705927</v>
      </c>
      <c r="R193" s="130">
        <v>93.11764705882356</v>
      </c>
      <c r="S193" s="229">
        <f>ABS(LOG(($I$193+$J$193)/2)-LOG(K193))</f>
        <v>0.019413028056346482</v>
      </c>
      <c r="T193" s="226">
        <f>ABS(LOG(($I$193+$J$193)/2)-LOG(L193))</f>
        <v>0.446868110914478</v>
      </c>
      <c r="U193" s="226">
        <f>ABS(LOG(($I$193+$J$193)/2)-LOG(M193))</f>
        <v>0.24898056958823056</v>
      </c>
      <c r="V193" s="226">
        <f>ABS(LOG(($I$193+$J$193)/2)-LOG(N193))</f>
        <v>0.4011373535530205</v>
      </c>
      <c r="W193" s="232">
        <f>ABS(LOG(($I$193+$J$193)/2)-LOG(O193))</f>
        <v>0.3387767733524394</v>
      </c>
      <c r="X193" s="168" t="s">
        <v>397</v>
      </c>
      <c r="Y193" s="168" t="s">
        <v>160</v>
      </c>
      <c r="Z193" s="177"/>
    </row>
    <row r="194" spans="1:26" s="13" customFormat="1" ht="12.75">
      <c r="A194" s="219"/>
      <c r="B194" s="10" t="s">
        <v>9</v>
      </c>
      <c r="C194" s="73">
        <v>8</v>
      </c>
      <c r="D194" s="89">
        <v>17.132740927014144</v>
      </c>
      <c r="E194" s="11">
        <v>6.439838905454134</v>
      </c>
      <c r="F194" s="11">
        <v>9.967806154927363</v>
      </c>
      <c r="G194" s="11">
        <v>6.228284962010233</v>
      </c>
      <c r="H194" s="90">
        <v>8.352872247684033</v>
      </c>
      <c r="I194" s="219"/>
      <c r="J194" s="210"/>
      <c r="K194" s="200"/>
      <c r="L194" s="227"/>
      <c r="M194" s="227"/>
      <c r="N194" s="227"/>
      <c r="O194" s="233"/>
      <c r="P194" s="131">
        <v>3.469812630118069</v>
      </c>
      <c r="Q194" s="14">
        <f aca="true" t="shared" si="3" ref="Q194:Q253">100-P194-R194</f>
        <v>6.118436271108038</v>
      </c>
      <c r="R194" s="132">
        <v>90.41175109877389</v>
      </c>
      <c r="S194" s="230"/>
      <c r="T194" s="227"/>
      <c r="U194" s="227"/>
      <c r="V194" s="227"/>
      <c r="W194" s="233"/>
      <c r="X194" s="164" t="s">
        <v>206</v>
      </c>
      <c r="Y194" s="164" t="s">
        <v>160</v>
      </c>
      <c r="Z194" s="178"/>
    </row>
    <row r="195" spans="1:26" s="13" customFormat="1" ht="12.75">
      <c r="A195" s="219"/>
      <c r="B195" s="10" t="s">
        <v>10</v>
      </c>
      <c r="C195" s="73">
        <v>9</v>
      </c>
      <c r="D195" s="89">
        <v>17.111957675920173</v>
      </c>
      <c r="E195" s="11">
        <v>6.351179740227582</v>
      </c>
      <c r="F195" s="11">
        <v>9.794897380834753</v>
      </c>
      <c r="G195" s="11">
        <v>7.191768360890038</v>
      </c>
      <c r="H195" s="90">
        <v>8.012610640511067</v>
      </c>
      <c r="I195" s="219"/>
      <c r="J195" s="210"/>
      <c r="K195" s="200"/>
      <c r="L195" s="227"/>
      <c r="M195" s="227"/>
      <c r="N195" s="227"/>
      <c r="O195" s="233"/>
      <c r="P195" s="131">
        <v>2.741528676389965</v>
      </c>
      <c r="Q195" s="14">
        <f t="shared" si="3"/>
        <v>7.095076214497126</v>
      </c>
      <c r="R195" s="132">
        <v>90.16339510911291</v>
      </c>
      <c r="S195" s="230"/>
      <c r="T195" s="227"/>
      <c r="U195" s="227"/>
      <c r="V195" s="227"/>
      <c r="W195" s="233"/>
      <c r="X195" s="164" t="s">
        <v>398</v>
      </c>
      <c r="Y195" s="164" t="s">
        <v>318</v>
      </c>
      <c r="Z195" s="178"/>
    </row>
    <row r="196" spans="1:26" s="44" customFormat="1" ht="13.5" thickBot="1">
      <c r="A196" s="220"/>
      <c r="B196" s="42" t="s">
        <v>11</v>
      </c>
      <c r="C196" s="74">
        <v>10</v>
      </c>
      <c r="D196" s="91">
        <v>16.832342943007127</v>
      </c>
      <c r="E196" s="43">
        <v>6.351179740227582</v>
      </c>
      <c r="F196" s="43">
        <v>10.036581113320596</v>
      </c>
      <c r="G196" s="43">
        <v>7.815423691342623</v>
      </c>
      <c r="H196" s="92">
        <v>8.352872247684033</v>
      </c>
      <c r="I196" s="220"/>
      <c r="J196" s="213"/>
      <c r="K196" s="201"/>
      <c r="L196" s="228"/>
      <c r="M196" s="228"/>
      <c r="N196" s="228"/>
      <c r="O196" s="234"/>
      <c r="P196" s="133">
        <v>2.3204548091425066</v>
      </c>
      <c r="Q196" s="46">
        <f t="shared" si="3"/>
        <v>7.170205360250819</v>
      </c>
      <c r="R196" s="134">
        <v>90.50933983060668</v>
      </c>
      <c r="S196" s="231"/>
      <c r="T196" s="228"/>
      <c r="U196" s="228"/>
      <c r="V196" s="228"/>
      <c r="W196" s="234"/>
      <c r="X196" s="165" t="s">
        <v>247</v>
      </c>
      <c r="Y196" s="165" t="s">
        <v>318</v>
      </c>
      <c r="Z196" s="179"/>
    </row>
    <row r="197" spans="1:26" s="40" customFormat="1" ht="12.75">
      <c r="A197" s="253" t="s">
        <v>35</v>
      </c>
      <c r="B197" s="37" t="s">
        <v>118</v>
      </c>
      <c r="C197" s="72">
        <v>5</v>
      </c>
      <c r="D197" s="87">
        <v>18.92340244146632</v>
      </c>
      <c r="E197" s="38">
        <v>6.902048441874504</v>
      </c>
      <c r="F197" s="38">
        <v>12.363667553170496</v>
      </c>
      <c r="G197" s="38">
        <v>11.216704350913902</v>
      </c>
      <c r="H197" s="88">
        <v>8.352872247684033</v>
      </c>
      <c r="I197" s="235" t="s">
        <v>514</v>
      </c>
      <c r="J197" s="244" t="s">
        <v>514</v>
      </c>
      <c r="K197" s="253">
        <v>16</v>
      </c>
      <c r="L197" s="294">
        <v>6</v>
      </c>
      <c r="M197" s="294">
        <v>10</v>
      </c>
      <c r="N197" s="295">
        <v>8</v>
      </c>
      <c r="O197" s="258">
        <v>8</v>
      </c>
      <c r="P197" s="87"/>
      <c r="Q197" s="38"/>
      <c r="R197" s="88"/>
      <c r="S197" s="235" t="s">
        <v>514</v>
      </c>
      <c r="T197" s="238" t="s">
        <v>514</v>
      </c>
      <c r="U197" s="238" t="s">
        <v>514</v>
      </c>
      <c r="V197" s="238" t="s">
        <v>514</v>
      </c>
      <c r="W197" s="244" t="s">
        <v>514</v>
      </c>
      <c r="X197" s="168" t="s">
        <v>399</v>
      </c>
      <c r="Y197" s="168" t="s">
        <v>400</v>
      </c>
      <c r="Z197" s="177"/>
    </row>
    <row r="198" spans="1:26" s="30" customFormat="1" ht="13.5" thickBot="1">
      <c r="A198" s="220"/>
      <c r="B198" s="29" t="s">
        <v>119</v>
      </c>
      <c r="C198" s="75">
        <v>6</v>
      </c>
      <c r="D198" s="94">
        <v>12.033605952074705</v>
      </c>
      <c r="E198" s="4">
        <v>4.617220397426227</v>
      </c>
      <c r="F198" s="4">
        <v>7.940618803486717</v>
      </c>
      <c r="G198" s="4">
        <v>4.225000744977451</v>
      </c>
      <c r="H198" s="95">
        <v>7.072755420489498</v>
      </c>
      <c r="I198" s="237"/>
      <c r="J198" s="225"/>
      <c r="K198" s="220"/>
      <c r="L198" s="212"/>
      <c r="M198" s="212"/>
      <c r="N198" s="296"/>
      <c r="O198" s="260"/>
      <c r="P198" s="94"/>
      <c r="Q198" s="4"/>
      <c r="R198" s="95"/>
      <c r="S198" s="237"/>
      <c r="T198" s="240"/>
      <c r="U198" s="240"/>
      <c r="V198" s="240"/>
      <c r="W198" s="225"/>
      <c r="X198" s="171" t="s">
        <v>401</v>
      </c>
      <c r="Y198" s="171" t="s">
        <v>402</v>
      </c>
      <c r="Z198" s="180"/>
    </row>
    <row r="199" spans="1:26" s="40" customFormat="1" ht="12.75">
      <c r="A199" s="253" t="s">
        <v>35</v>
      </c>
      <c r="B199" s="37" t="s">
        <v>8</v>
      </c>
      <c r="C199" s="72">
        <v>7</v>
      </c>
      <c r="D199" s="87">
        <v>16.939887071050606</v>
      </c>
      <c r="E199" s="38">
        <v>6.351179740227582</v>
      </c>
      <c r="F199" s="38">
        <v>10.40101320301182</v>
      </c>
      <c r="G199" s="38">
        <v>7.4092629784527855</v>
      </c>
      <c r="H199" s="88">
        <v>8.124462516812649</v>
      </c>
      <c r="I199" s="253">
        <v>13</v>
      </c>
      <c r="J199" s="254">
        <v>13</v>
      </c>
      <c r="K199" s="199">
        <f>(D199*0.5+D200*1.5+D201*1.5+D202*1.5)/5</f>
        <v>16.33063232492691</v>
      </c>
      <c r="L199" s="226">
        <f>(E199*0.5+E200*1.5+E201*1.5+E202*1.5)/5</f>
        <v>6.273929649293184</v>
      </c>
      <c r="M199" s="276">
        <f>(F199*0.5+F200*1.5+F201*1.5+F202*1.5)/5</f>
        <v>10.033357916241991</v>
      </c>
      <c r="N199" s="226">
        <f>(G199*0.5+G200*1.5+G201*1.5+G202*1.5)/5</f>
        <v>8.748379601981123</v>
      </c>
      <c r="O199" s="232">
        <f>(H199*0.5+H200*1.5+H201*1.5+H202*1.5)/5</f>
        <v>8.705090236923903</v>
      </c>
      <c r="P199" s="129">
        <v>2.590673575129538</v>
      </c>
      <c r="Q199" s="45">
        <f t="shared" si="3"/>
        <v>6.39378238341979</v>
      </c>
      <c r="R199" s="130">
        <v>91.01554404145067</v>
      </c>
      <c r="S199" s="229">
        <f>ABS(LOG(($I$199+$J$199)/2)-LOG(K199))</f>
        <v>0.09905964871335149</v>
      </c>
      <c r="T199" s="226">
        <f>ABS(LOG(($I$199+$J$199)/2)-LOG(L199))</f>
        <v>0.31640370774030735</v>
      </c>
      <c r="U199" s="226">
        <f>ABS(LOG(($I$199+$J$199)/2)-LOG(M199))</f>
        <v>0.1124970473587188</v>
      </c>
      <c r="V199" s="226">
        <f>ABS(LOG(($I$199+$J$199)/2)-LOG(N199))</f>
        <v>0.17201573300880013</v>
      </c>
      <c r="W199" s="232">
        <f>ABS(LOG(($I$199+$J$199)/2)-LOG(O199))</f>
        <v>0.17417007493562386</v>
      </c>
      <c r="X199" s="168" t="s">
        <v>403</v>
      </c>
      <c r="Y199" s="168" t="s">
        <v>404</v>
      </c>
      <c r="Z199" s="177"/>
    </row>
    <row r="200" spans="1:26" s="13" customFormat="1" ht="12.75">
      <c r="A200" s="219"/>
      <c r="B200" s="10" t="s">
        <v>9</v>
      </c>
      <c r="C200" s="73">
        <v>8</v>
      </c>
      <c r="D200" s="89">
        <v>17.48168616901555</v>
      </c>
      <c r="E200" s="11">
        <v>6.439838905454134</v>
      </c>
      <c r="F200" s="11">
        <v>10.158360422817577</v>
      </c>
      <c r="G200" s="11">
        <v>9.65357880413317</v>
      </c>
      <c r="H200" s="90">
        <v>8.012610640511067</v>
      </c>
      <c r="I200" s="219"/>
      <c r="J200" s="210"/>
      <c r="K200" s="200"/>
      <c r="L200" s="227"/>
      <c r="M200" s="277"/>
      <c r="N200" s="227"/>
      <c r="O200" s="233"/>
      <c r="P200" s="131">
        <v>1.2509382036528989</v>
      </c>
      <c r="Q200" s="14">
        <f t="shared" si="3"/>
        <v>8.068551413560044</v>
      </c>
      <c r="R200" s="132">
        <v>90.68051038278706</v>
      </c>
      <c r="S200" s="230"/>
      <c r="T200" s="227"/>
      <c r="U200" s="227"/>
      <c r="V200" s="227"/>
      <c r="W200" s="233"/>
      <c r="X200" s="164" t="s">
        <v>163</v>
      </c>
      <c r="Y200" s="164" t="s">
        <v>405</v>
      </c>
      <c r="Z200" s="178"/>
    </row>
    <row r="201" spans="1:26" s="13" customFormat="1" ht="12.75">
      <c r="A201" s="219"/>
      <c r="B201" s="10" t="s">
        <v>10</v>
      </c>
      <c r="C201" s="73">
        <v>9</v>
      </c>
      <c r="D201" s="89">
        <v>16.06413205078357</v>
      </c>
      <c r="E201" s="11">
        <v>6.092458840185872</v>
      </c>
      <c r="F201" s="11">
        <v>9.35274731158311</v>
      </c>
      <c r="G201" s="11">
        <v>7.822063182426618</v>
      </c>
      <c r="H201" s="90">
        <v>8.012610640511067</v>
      </c>
      <c r="I201" s="219"/>
      <c r="J201" s="210"/>
      <c r="K201" s="200"/>
      <c r="L201" s="227"/>
      <c r="M201" s="277"/>
      <c r="N201" s="227"/>
      <c r="O201" s="233"/>
      <c r="P201" s="131">
        <v>2.316155182397344</v>
      </c>
      <c r="Q201" s="14">
        <f t="shared" si="3"/>
        <v>8.176027793862076</v>
      </c>
      <c r="R201" s="132">
        <v>89.50781702374059</v>
      </c>
      <c r="S201" s="230"/>
      <c r="T201" s="227"/>
      <c r="U201" s="227"/>
      <c r="V201" s="227"/>
      <c r="W201" s="233"/>
      <c r="X201" s="164" t="s">
        <v>396</v>
      </c>
      <c r="Y201" s="164" t="s">
        <v>162</v>
      </c>
      <c r="Z201" s="178"/>
    </row>
    <row r="202" spans="1:26" s="44" customFormat="1" ht="13.5" thickBot="1">
      <c r="A202" s="220"/>
      <c r="B202" s="42" t="s">
        <v>11</v>
      </c>
      <c r="C202" s="74">
        <v>10</v>
      </c>
      <c r="D202" s="91">
        <v>15.242993839607042</v>
      </c>
      <c r="E202" s="43">
        <v>6.263741171928078</v>
      </c>
      <c r="F202" s="43">
        <v>10.466414252068681</v>
      </c>
      <c r="G202" s="43">
        <v>9.21586902722636</v>
      </c>
      <c r="H202" s="92">
        <v>10.283592003119992</v>
      </c>
      <c r="I202" s="220"/>
      <c r="J202" s="213"/>
      <c r="K202" s="201"/>
      <c r="L202" s="228"/>
      <c r="M202" s="278"/>
      <c r="N202" s="228"/>
      <c r="O202" s="234"/>
      <c r="P202" s="133">
        <v>1.4858841010401456</v>
      </c>
      <c r="Q202" s="46">
        <f t="shared" si="3"/>
        <v>7.409608717186799</v>
      </c>
      <c r="R202" s="134">
        <v>91.10450718177306</v>
      </c>
      <c r="S202" s="231"/>
      <c r="T202" s="228"/>
      <c r="U202" s="228"/>
      <c r="V202" s="228"/>
      <c r="W202" s="234"/>
      <c r="X202" s="165" t="s">
        <v>153</v>
      </c>
      <c r="Y202" s="165" t="s">
        <v>164</v>
      </c>
      <c r="Z202" s="179"/>
    </row>
    <row r="203" spans="1:26" s="40" customFormat="1" ht="12.75">
      <c r="A203" s="253" t="s">
        <v>36</v>
      </c>
      <c r="B203" s="37" t="s">
        <v>114</v>
      </c>
      <c r="C203" s="72">
        <v>1</v>
      </c>
      <c r="D203" s="87">
        <v>12.32368798615847</v>
      </c>
      <c r="E203" s="38">
        <v>4.747028131312323</v>
      </c>
      <c r="F203" s="38">
        <v>7.039320292399927</v>
      </c>
      <c r="G203" s="38">
        <v>5.96411305297802</v>
      </c>
      <c r="H203" s="88">
        <v>7.271597640361893</v>
      </c>
      <c r="I203" s="264" t="s">
        <v>514</v>
      </c>
      <c r="J203" s="288" t="s">
        <v>514</v>
      </c>
      <c r="K203" s="229">
        <f>SUM(D203:D208)/6</f>
        <v>7.298465976358538</v>
      </c>
      <c r="L203" s="226">
        <f>SUM(E203:E208)/6</f>
        <v>2.780335685771091</v>
      </c>
      <c r="M203" s="226">
        <f>SUM(F203:F208)/6</f>
        <v>6.265760624654028</v>
      </c>
      <c r="N203" s="226">
        <f>SUM(G203:G208)/6</f>
        <v>4.831399105869305</v>
      </c>
      <c r="O203" s="232">
        <f>SUM(H203:H208)/6</f>
        <v>6.1036048458097945</v>
      </c>
      <c r="P203" s="87"/>
      <c r="Q203" s="38"/>
      <c r="R203" s="88"/>
      <c r="S203" s="235" t="s">
        <v>514</v>
      </c>
      <c r="T203" s="238" t="s">
        <v>514</v>
      </c>
      <c r="U203" s="238" t="s">
        <v>514</v>
      </c>
      <c r="V203" s="238" t="s">
        <v>514</v>
      </c>
      <c r="W203" s="244" t="s">
        <v>514</v>
      </c>
      <c r="X203" s="163" t="s">
        <v>504</v>
      </c>
      <c r="Y203" s="163" t="s">
        <v>271</v>
      </c>
      <c r="Z203" s="177"/>
    </row>
    <row r="204" spans="1:26" s="13" customFormat="1" ht="12.75">
      <c r="A204" s="219"/>
      <c r="B204" s="10" t="s">
        <v>115</v>
      </c>
      <c r="C204" s="73">
        <v>2</v>
      </c>
      <c r="D204" s="89">
        <v>16.79152146889649</v>
      </c>
      <c r="E204" s="11">
        <v>6.263741171928078</v>
      </c>
      <c r="F204" s="11">
        <v>10.213681868320368</v>
      </c>
      <c r="G204" s="11">
        <v>9.952818003379036</v>
      </c>
      <c r="H204" s="90">
        <v>8.352872247684033</v>
      </c>
      <c r="I204" s="219"/>
      <c r="J204" s="210"/>
      <c r="K204" s="250"/>
      <c r="L204" s="202"/>
      <c r="M204" s="202"/>
      <c r="N204" s="202"/>
      <c r="O204" s="247"/>
      <c r="P204" s="89"/>
      <c r="Q204" s="11"/>
      <c r="R204" s="90"/>
      <c r="S204" s="236"/>
      <c r="T204" s="239"/>
      <c r="U204" s="239"/>
      <c r="V204" s="239"/>
      <c r="W204" s="224"/>
      <c r="X204" s="166" t="s">
        <v>505</v>
      </c>
      <c r="Y204" s="166" t="s">
        <v>200</v>
      </c>
      <c r="Z204" s="178"/>
    </row>
    <row r="205" spans="1:26" s="13" customFormat="1" ht="12.75">
      <c r="A205" s="219"/>
      <c r="B205" s="10" t="s">
        <v>116</v>
      </c>
      <c r="C205" s="73">
        <v>3</v>
      </c>
      <c r="D205" s="89">
        <v>3.2435822813633433</v>
      </c>
      <c r="E205" s="11">
        <v>1.3632258513907796</v>
      </c>
      <c r="F205" s="11">
        <v>4.7683107151497195</v>
      </c>
      <c r="G205" s="11">
        <v>4.115850607137361</v>
      </c>
      <c r="H205" s="90">
        <v>5.744862539134149</v>
      </c>
      <c r="I205" s="219"/>
      <c r="J205" s="210"/>
      <c r="K205" s="250"/>
      <c r="L205" s="202"/>
      <c r="M205" s="202"/>
      <c r="N205" s="202"/>
      <c r="O205" s="247"/>
      <c r="P205" s="89"/>
      <c r="Q205" s="11"/>
      <c r="R205" s="90"/>
      <c r="S205" s="236"/>
      <c r="T205" s="239"/>
      <c r="U205" s="239"/>
      <c r="V205" s="239"/>
      <c r="W205" s="224"/>
      <c r="X205" s="166" t="s">
        <v>506</v>
      </c>
      <c r="Y205" s="166" t="s">
        <v>285</v>
      </c>
      <c r="Z205" s="178"/>
    </row>
    <row r="206" spans="1:26" s="13" customFormat="1" ht="12.75">
      <c r="A206" s="219"/>
      <c r="B206" s="10" t="s">
        <v>117</v>
      </c>
      <c r="C206" s="73">
        <v>4</v>
      </c>
      <c r="D206" s="89">
        <v>11.432004121732925</v>
      </c>
      <c r="E206" s="11">
        <v>4.308018959995364</v>
      </c>
      <c r="F206" s="11">
        <v>6.863395958492954</v>
      </c>
      <c r="G206" s="11">
        <v>7.118175040526742</v>
      </c>
      <c r="H206" s="90">
        <v>6.879350551576168</v>
      </c>
      <c r="I206" s="219"/>
      <c r="J206" s="210"/>
      <c r="K206" s="250"/>
      <c r="L206" s="202"/>
      <c r="M206" s="202"/>
      <c r="N206" s="202"/>
      <c r="O206" s="247"/>
      <c r="P206" s="89"/>
      <c r="Q206" s="11"/>
      <c r="R206" s="90"/>
      <c r="S206" s="236"/>
      <c r="T206" s="239"/>
      <c r="U206" s="239"/>
      <c r="V206" s="239"/>
      <c r="W206" s="224"/>
      <c r="X206" s="166" t="s">
        <v>507</v>
      </c>
      <c r="Y206" s="166" t="s">
        <v>305</v>
      </c>
      <c r="Z206" s="178"/>
    </row>
    <row r="207" spans="1:26" s="13" customFormat="1" ht="12.75">
      <c r="A207" s="219"/>
      <c r="B207" s="10" t="s">
        <v>118</v>
      </c>
      <c r="C207" s="73">
        <v>5</v>
      </c>
      <c r="D207" s="89" t="s">
        <v>84</v>
      </c>
      <c r="E207" s="11" t="s">
        <v>84</v>
      </c>
      <c r="F207" s="11">
        <v>4.102297858711612</v>
      </c>
      <c r="G207" s="11">
        <v>1.0870675795278677</v>
      </c>
      <c r="H207" s="90">
        <v>4.476193405511811</v>
      </c>
      <c r="I207" s="219"/>
      <c r="J207" s="210"/>
      <c r="K207" s="250"/>
      <c r="L207" s="202"/>
      <c r="M207" s="202"/>
      <c r="N207" s="202"/>
      <c r="O207" s="247"/>
      <c r="P207" s="89"/>
      <c r="Q207" s="11"/>
      <c r="R207" s="90"/>
      <c r="S207" s="236"/>
      <c r="T207" s="239"/>
      <c r="U207" s="239"/>
      <c r="V207" s="239"/>
      <c r="W207" s="224"/>
      <c r="X207" s="166" t="s">
        <v>508</v>
      </c>
      <c r="Y207" s="166" t="s">
        <v>509</v>
      </c>
      <c r="Z207" s="178"/>
    </row>
    <row r="208" spans="1:26" s="44" customFormat="1" ht="13.5" thickBot="1">
      <c r="A208" s="220"/>
      <c r="B208" s="42" t="s">
        <v>119</v>
      </c>
      <c r="C208" s="74">
        <v>6</v>
      </c>
      <c r="D208" s="110" t="s">
        <v>84</v>
      </c>
      <c r="E208" s="60" t="s">
        <v>84</v>
      </c>
      <c r="F208" s="43">
        <v>4.607557054849585</v>
      </c>
      <c r="G208" s="43">
        <v>0.7503703516667972</v>
      </c>
      <c r="H208" s="92">
        <v>3.896752690590707</v>
      </c>
      <c r="I208" s="220"/>
      <c r="J208" s="213"/>
      <c r="K208" s="251"/>
      <c r="L208" s="245"/>
      <c r="M208" s="245"/>
      <c r="N208" s="245"/>
      <c r="O208" s="248"/>
      <c r="P208" s="91"/>
      <c r="Q208" s="43"/>
      <c r="R208" s="92"/>
      <c r="S208" s="237"/>
      <c r="T208" s="240"/>
      <c r="U208" s="240"/>
      <c r="V208" s="240"/>
      <c r="W208" s="225"/>
      <c r="X208" s="167" t="s">
        <v>510</v>
      </c>
      <c r="Y208" s="167" t="s">
        <v>149</v>
      </c>
      <c r="Z208" s="179"/>
    </row>
    <row r="209" spans="1:26" s="40" customFormat="1" ht="12.75">
      <c r="A209" s="253" t="s">
        <v>36</v>
      </c>
      <c r="B209" s="37" t="s">
        <v>8</v>
      </c>
      <c r="C209" s="72">
        <v>7</v>
      </c>
      <c r="D209" s="87">
        <v>18.542352306764027</v>
      </c>
      <c r="E209" s="38">
        <v>6.713311564268497</v>
      </c>
      <c r="F209" s="38">
        <v>11.541508945167044</v>
      </c>
      <c r="G209" s="38">
        <v>6.855476835324932</v>
      </c>
      <c r="H209" s="88">
        <v>8.012610640511067</v>
      </c>
      <c r="I209" s="253">
        <v>13</v>
      </c>
      <c r="J209" s="254">
        <v>13</v>
      </c>
      <c r="K209" s="229">
        <f>(D209*0.5+D210*1.5+D211*1.5+D212*1.5)/5</f>
        <v>5.371046969839675</v>
      </c>
      <c r="L209" s="226">
        <f>(E209*0.5+E210*1.5+E211*1.5+E212*1.5)/5</f>
        <v>2.1960519092868394</v>
      </c>
      <c r="M209" s="276">
        <f>(F209*0.5+F210*1.5+F211*1.5+F212*1.5)/5</f>
        <v>8.892387918191659</v>
      </c>
      <c r="N209" s="226">
        <f>(G209*0.5+G210*1.5+G211*1.5+G212*1.5)/5</f>
        <v>2.425759858425856</v>
      </c>
      <c r="O209" s="232">
        <f>(H209*0.5+H210*1.5+H211*1.5+H212*1.5)/5</f>
        <v>18.121517205553676</v>
      </c>
      <c r="P209" s="148">
        <v>2.98400572929101</v>
      </c>
      <c r="Q209" s="61">
        <f t="shared" si="3"/>
        <v>4.523752685605103</v>
      </c>
      <c r="R209" s="149">
        <v>92.49224158510388</v>
      </c>
      <c r="S209" s="229">
        <f>ABS(LOG(($I$209+$J$209)/2)-LOG(K209))</f>
        <v>0.38388440200674323</v>
      </c>
      <c r="T209" s="226">
        <f>ABS(LOG(($I$209+$J$209)/2)-LOG(L209))</f>
        <v>0.7723007507499162</v>
      </c>
      <c r="U209" s="226">
        <f>ABS(LOG(($I$209+$J$209)/2)-LOG(M209))</f>
        <v>0.16492495236722493</v>
      </c>
      <c r="V209" s="226">
        <f>ABS(LOG(($I$209+$J$209)/2)-LOG(N209))</f>
        <v>0.7290955472530476</v>
      </c>
      <c r="W209" s="232">
        <f>ABS(LOG(($I$209+$J$209)/2)-LOG(O209))</f>
        <v>0.1442512034189274</v>
      </c>
      <c r="X209" s="163" t="s">
        <v>406</v>
      </c>
      <c r="Y209" s="163" t="s">
        <v>330</v>
      </c>
      <c r="Z209" s="177"/>
    </row>
    <row r="210" spans="1:26" s="13" customFormat="1" ht="12.75">
      <c r="A210" s="219"/>
      <c r="B210" s="10" t="s">
        <v>9</v>
      </c>
      <c r="C210" s="73">
        <v>8</v>
      </c>
      <c r="D210" s="98">
        <v>0.020306854796621705</v>
      </c>
      <c r="E210" s="15">
        <v>0.017301304133858268</v>
      </c>
      <c r="F210" s="11">
        <v>7.951822737255232</v>
      </c>
      <c r="G210" s="11">
        <v>1.7193418656783575</v>
      </c>
      <c r="H210" s="90">
        <v>7.793505381181409</v>
      </c>
      <c r="I210" s="219"/>
      <c r="J210" s="210"/>
      <c r="K210" s="230"/>
      <c r="L210" s="227"/>
      <c r="M210" s="277"/>
      <c r="N210" s="227"/>
      <c r="O210" s="233"/>
      <c r="P210" s="150">
        <v>9.987075549289022</v>
      </c>
      <c r="Q210" s="21">
        <f t="shared" si="3"/>
        <v>2.808130654447254</v>
      </c>
      <c r="R210" s="151">
        <v>87.20479379626373</v>
      </c>
      <c r="S210" s="230"/>
      <c r="T210" s="227"/>
      <c r="U210" s="227"/>
      <c r="V210" s="227"/>
      <c r="W210" s="233"/>
      <c r="X210" s="166" t="s">
        <v>407</v>
      </c>
      <c r="Y210" s="166" t="s">
        <v>330</v>
      </c>
      <c r="Z210" s="178"/>
    </row>
    <row r="211" spans="1:26" s="13" customFormat="1" ht="12.75">
      <c r="A211" s="219"/>
      <c r="B211" s="10" t="s">
        <v>10</v>
      </c>
      <c r="C211" s="73">
        <v>9</v>
      </c>
      <c r="D211" s="89">
        <v>10.598428519840725</v>
      </c>
      <c r="E211" s="11">
        <v>4.429133858267717</v>
      </c>
      <c r="F211" s="11">
        <v>9.423666691279942</v>
      </c>
      <c r="G211" s="11">
        <v>2.00025221642552</v>
      </c>
      <c r="H211" s="90">
        <v>20.85429119571289</v>
      </c>
      <c r="I211" s="219"/>
      <c r="J211" s="210"/>
      <c r="K211" s="230"/>
      <c r="L211" s="227"/>
      <c r="M211" s="277"/>
      <c r="N211" s="227"/>
      <c r="O211" s="233"/>
      <c r="P211" s="150">
        <v>9.220839096358352</v>
      </c>
      <c r="Q211" s="21">
        <f t="shared" si="3"/>
        <v>1.164130935914656</v>
      </c>
      <c r="R211" s="151">
        <v>89.615029967727</v>
      </c>
      <c r="S211" s="230"/>
      <c r="T211" s="227"/>
      <c r="U211" s="227"/>
      <c r="V211" s="227"/>
      <c r="W211" s="233"/>
      <c r="X211" s="166" t="s">
        <v>408</v>
      </c>
      <c r="Y211" s="166" t="s">
        <v>285</v>
      </c>
      <c r="Z211" s="178"/>
    </row>
    <row r="212" spans="1:26" s="44" customFormat="1" ht="13.5" thickBot="1">
      <c r="A212" s="220"/>
      <c r="B212" s="42" t="s">
        <v>11</v>
      </c>
      <c r="C212" s="74">
        <v>10</v>
      </c>
      <c r="D212" s="91">
        <v>1.1039704225735614</v>
      </c>
      <c r="E212" s="43">
        <v>0.6359673471317249</v>
      </c>
      <c r="F212" s="43">
        <v>8.418633983714672</v>
      </c>
      <c r="G212" s="43">
        <v>2.081113167540665</v>
      </c>
      <c r="H212" s="92">
        <v>29.08639056144759</v>
      </c>
      <c r="I212" s="220"/>
      <c r="J212" s="213"/>
      <c r="K212" s="231"/>
      <c r="L212" s="228"/>
      <c r="M212" s="278"/>
      <c r="N212" s="228"/>
      <c r="O212" s="234"/>
      <c r="P212" s="152">
        <v>9.020182658698813</v>
      </c>
      <c r="Q212" s="62">
        <f t="shared" si="3"/>
        <v>2.9653850490473133</v>
      </c>
      <c r="R212" s="153">
        <v>88.01443229225387</v>
      </c>
      <c r="S212" s="231"/>
      <c r="T212" s="228"/>
      <c r="U212" s="228"/>
      <c r="V212" s="228"/>
      <c r="W212" s="234"/>
      <c r="X212" s="167" t="s">
        <v>409</v>
      </c>
      <c r="Y212" s="167" t="s">
        <v>285</v>
      </c>
      <c r="Z212" s="179"/>
    </row>
    <row r="213" spans="1:26" s="40" customFormat="1" ht="12.75">
      <c r="A213" s="253" t="s">
        <v>122</v>
      </c>
      <c r="B213" s="37" t="s">
        <v>85</v>
      </c>
      <c r="C213" s="72">
        <v>14</v>
      </c>
      <c r="D213" s="96">
        <v>0.11357041265362955</v>
      </c>
      <c r="E213" s="49">
        <v>0.06920521653543307</v>
      </c>
      <c r="F213" s="38">
        <v>4.625596032956326</v>
      </c>
      <c r="G213" s="38">
        <v>2.588134988865178</v>
      </c>
      <c r="H213" s="88">
        <v>5.141796001559995</v>
      </c>
      <c r="I213" s="253">
        <v>5</v>
      </c>
      <c r="J213" s="254">
        <v>5</v>
      </c>
      <c r="K213" s="199">
        <f>((D213*0.05)+(SUM(D214:D236)*1.5))/35</f>
        <v>3.79236467657298</v>
      </c>
      <c r="L213" s="226">
        <f>((E213*0.05)+SUM(E214:E236)*1.5)/35</f>
        <v>1.6461040014089627</v>
      </c>
      <c r="M213" s="276">
        <f>((F213*0.05)+SUM(F214:F236)*1.5)/35</f>
        <v>4.139305585760435</v>
      </c>
      <c r="N213" s="276">
        <f>((G213*0.05)+SUM(G214:G236)*1.5)/35</f>
        <v>3.9621181704110953</v>
      </c>
      <c r="O213" s="232">
        <f>((H213*0.05)+SUM(H214:H236)*1.5)/35</f>
        <v>7.627366771685448</v>
      </c>
      <c r="P213" s="148">
        <v>7.916209962245671</v>
      </c>
      <c r="Q213" s="61">
        <f t="shared" si="3"/>
        <v>12.568505663134943</v>
      </c>
      <c r="R213" s="149">
        <v>79.51528437461938</v>
      </c>
      <c r="S213" s="229">
        <f>ABS(LOG(($I$213+$J$213)/2)-LOG(K213))</f>
        <v>0.12005991158553475</v>
      </c>
      <c r="T213" s="226">
        <f>ABS(LOG(($I$213+$J$213)/2)-LOG(L213))</f>
        <v>0.48251273372030734</v>
      </c>
      <c r="U213" s="226">
        <f>ABS(LOG(($I$213+$J$213)/2)-LOG(M213))</f>
        <v>0.08204251480151958</v>
      </c>
      <c r="V213" s="226">
        <f>ABS(LOG(($I$213+$J$213)/2)-LOG(N213))</f>
        <v>0.10104258008146305</v>
      </c>
      <c r="W213" s="232">
        <f>ABS(LOG(($I$213+$J$213)/2)-LOG(O213))</f>
        <v>0.183404626160377</v>
      </c>
      <c r="X213" s="163" t="s">
        <v>438</v>
      </c>
      <c r="Y213" s="163" t="s">
        <v>439</v>
      </c>
      <c r="Z213" s="177"/>
    </row>
    <row r="214" spans="1:26" s="13" customFormat="1" ht="12.75">
      <c r="A214" s="219"/>
      <c r="B214" s="10" t="s">
        <v>83</v>
      </c>
      <c r="C214" s="73">
        <v>15</v>
      </c>
      <c r="D214" s="98">
        <v>0.005534413099466857</v>
      </c>
      <c r="E214" s="15">
        <v>0.0070265128714072055</v>
      </c>
      <c r="F214" s="11">
        <v>2.9450819411923144</v>
      </c>
      <c r="G214" s="11">
        <v>1.204336428534917</v>
      </c>
      <c r="H214" s="108">
        <v>0.21202001561371417</v>
      </c>
      <c r="I214" s="219"/>
      <c r="J214" s="210"/>
      <c r="K214" s="200"/>
      <c r="L214" s="227"/>
      <c r="M214" s="277"/>
      <c r="N214" s="277"/>
      <c r="O214" s="233"/>
      <c r="P214" s="150">
        <v>11.78967224711146</v>
      </c>
      <c r="Q214" s="21">
        <f t="shared" si="3"/>
        <v>15.102570148549916</v>
      </c>
      <c r="R214" s="151">
        <v>73.10775760433863</v>
      </c>
      <c r="S214" s="230"/>
      <c r="T214" s="227"/>
      <c r="U214" s="227"/>
      <c r="V214" s="227"/>
      <c r="W214" s="233"/>
      <c r="X214" s="166" t="s">
        <v>440</v>
      </c>
      <c r="Y214" s="166" t="s">
        <v>384</v>
      </c>
      <c r="Z214" s="178"/>
    </row>
    <row r="215" spans="1:26" s="13" customFormat="1" ht="12.75">
      <c r="A215" s="219"/>
      <c r="B215" s="10" t="s">
        <v>82</v>
      </c>
      <c r="C215" s="73">
        <v>16</v>
      </c>
      <c r="D215" s="98">
        <v>0.0037638733641539805</v>
      </c>
      <c r="E215" s="15">
        <v>0.005179485815607688</v>
      </c>
      <c r="F215" s="11">
        <v>2.131709696474214</v>
      </c>
      <c r="G215" s="11">
        <v>1.1466860211209469</v>
      </c>
      <c r="H215" s="108">
        <v>0.10601000780685708</v>
      </c>
      <c r="I215" s="219"/>
      <c r="J215" s="210"/>
      <c r="K215" s="200"/>
      <c r="L215" s="227"/>
      <c r="M215" s="277"/>
      <c r="N215" s="277"/>
      <c r="O215" s="233"/>
      <c r="P215" s="150">
        <v>12.038040207054229</v>
      </c>
      <c r="Q215" s="21">
        <f t="shared" si="3"/>
        <v>19.44143493439266</v>
      </c>
      <c r="R215" s="151">
        <v>68.52052485855312</v>
      </c>
      <c r="S215" s="230"/>
      <c r="T215" s="227"/>
      <c r="U215" s="227"/>
      <c r="V215" s="227"/>
      <c r="W215" s="233"/>
      <c r="X215" s="166" t="s">
        <v>441</v>
      </c>
      <c r="Y215" s="166" t="s">
        <v>384</v>
      </c>
      <c r="Z215" s="178"/>
    </row>
    <row r="216" spans="1:26" s="13" customFormat="1" ht="12.75">
      <c r="A216" s="219"/>
      <c r="B216" s="19" t="s">
        <v>81</v>
      </c>
      <c r="C216" s="73">
        <v>17</v>
      </c>
      <c r="D216" s="98">
        <v>0.001366509260188484</v>
      </c>
      <c r="E216" s="15">
        <v>0.002162663016732283</v>
      </c>
      <c r="F216" s="11">
        <v>1.2110600696739975</v>
      </c>
      <c r="G216" s="11">
        <v>0.7953513032738759</v>
      </c>
      <c r="H216" s="108">
        <v>0.08034056252437492</v>
      </c>
      <c r="I216" s="219"/>
      <c r="J216" s="210"/>
      <c r="K216" s="200"/>
      <c r="L216" s="227"/>
      <c r="M216" s="277"/>
      <c r="N216" s="277"/>
      <c r="O216" s="233"/>
      <c r="P216" s="150">
        <v>13.890432270252214</v>
      </c>
      <c r="Q216" s="21">
        <f t="shared" si="3"/>
        <v>25.613957106345197</v>
      </c>
      <c r="R216" s="151">
        <v>60.495610623402584</v>
      </c>
      <c r="S216" s="230"/>
      <c r="T216" s="227"/>
      <c r="U216" s="227"/>
      <c r="V216" s="227"/>
      <c r="W216" s="233"/>
      <c r="X216" s="166" t="s">
        <v>442</v>
      </c>
      <c r="Y216" s="166" t="s">
        <v>384</v>
      </c>
      <c r="Z216" s="178"/>
    </row>
    <row r="217" spans="1:26" s="13" customFormat="1" ht="12.75">
      <c r="A217" s="219"/>
      <c r="B217" s="10" t="s">
        <v>80</v>
      </c>
      <c r="C217" s="73">
        <v>18</v>
      </c>
      <c r="D217" s="98">
        <v>0.0008918540230889679</v>
      </c>
      <c r="E217" s="15">
        <v>0.0014268254794571101</v>
      </c>
      <c r="F217" s="11">
        <v>1.1598224461488256</v>
      </c>
      <c r="G217" s="11">
        <v>0.5985032870821687</v>
      </c>
      <c r="H217" s="108">
        <v>0.03497026098056104</v>
      </c>
      <c r="I217" s="219"/>
      <c r="J217" s="210"/>
      <c r="K217" s="200"/>
      <c r="L217" s="227"/>
      <c r="M217" s="277"/>
      <c r="N217" s="277"/>
      <c r="O217" s="233"/>
      <c r="P217" s="150">
        <v>15.330188679245142</v>
      </c>
      <c r="Q217" s="21">
        <f t="shared" si="3"/>
        <v>24.78773584905671</v>
      </c>
      <c r="R217" s="151">
        <v>59.88207547169815</v>
      </c>
      <c r="S217" s="219"/>
      <c r="T217" s="208"/>
      <c r="U217" s="208"/>
      <c r="V217" s="208"/>
      <c r="W217" s="210"/>
      <c r="X217" s="166" t="s">
        <v>443</v>
      </c>
      <c r="Y217" s="166" t="s">
        <v>370</v>
      </c>
      <c r="Z217" s="178"/>
    </row>
    <row r="218" spans="1:26" s="13" customFormat="1" ht="12.75">
      <c r="A218" s="219"/>
      <c r="B218" s="10" t="s">
        <v>79</v>
      </c>
      <c r="C218" s="73">
        <v>19</v>
      </c>
      <c r="D218" s="98">
        <v>0.0016215622780281335</v>
      </c>
      <c r="E218" s="15">
        <v>0.0017566282178518014</v>
      </c>
      <c r="F218" s="11">
        <v>0.6024826659602256</v>
      </c>
      <c r="G218" s="15">
        <v>0.23148961046899946</v>
      </c>
      <c r="H218" s="108">
        <v>0.012025764092505567</v>
      </c>
      <c r="I218" s="219"/>
      <c r="J218" s="210"/>
      <c r="K218" s="299"/>
      <c r="L218" s="208"/>
      <c r="M218" s="297"/>
      <c r="N218" s="297"/>
      <c r="O218" s="210"/>
      <c r="P218" s="150">
        <v>20.139793863286297</v>
      </c>
      <c r="Q218" s="21">
        <f t="shared" si="3"/>
        <v>29.273782727165056</v>
      </c>
      <c r="R218" s="151">
        <v>50.586423409548644</v>
      </c>
      <c r="S218" s="219"/>
      <c r="T218" s="208"/>
      <c r="U218" s="208"/>
      <c r="V218" s="208"/>
      <c r="W218" s="210"/>
      <c r="X218" s="166" t="s">
        <v>444</v>
      </c>
      <c r="Y218" s="166" t="s">
        <v>370</v>
      </c>
      <c r="Z218" s="178"/>
    </row>
    <row r="219" spans="1:26" s="13" customFormat="1" ht="12.75">
      <c r="A219" s="219"/>
      <c r="B219" s="10" t="s">
        <v>78</v>
      </c>
      <c r="C219" s="73">
        <v>20</v>
      </c>
      <c r="D219" s="98">
        <v>0.0029048315711118254</v>
      </c>
      <c r="E219" s="15">
        <v>0.0028536509589142216</v>
      </c>
      <c r="F219" s="11">
        <v>0.9765984920976837</v>
      </c>
      <c r="G219" s="11">
        <v>0.5239633978702848</v>
      </c>
      <c r="H219" s="108">
        <v>0.02307176800282147</v>
      </c>
      <c r="I219" s="219"/>
      <c r="J219" s="210"/>
      <c r="K219" s="299"/>
      <c r="L219" s="208"/>
      <c r="M219" s="297"/>
      <c r="N219" s="297"/>
      <c r="O219" s="210"/>
      <c r="P219" s="150">
        <v>16.003657978966636</v>
      </c>
      <c r="Q219" s="21">
        <f t="shared" si="3"/>
        <v>26.554641060813964</v>
      </c>
      <c r="R219" s="151">
        <v>57.44170096021941</v>
      </c>
      <c r="S219" s="219"/>
      <c r="T219" s="208"/>
      <c r="U219" s="208"/>
      <c r="V219" s="208"/>
      <c r="W219" s="210"/>
      <c r="X219" s="166" t="s">
        <v>445</v>
      </c>
      <c r="Y219" s="166" t="s">
        <v>370</v>
      </c>
      <c r="Z219" s="178"/>
    </row>
    <row r="220" spans="1:26" s="13" customFormat="1" ht="12.75">
      <c r="A220" s="219"/>
      <c r="B220" s="19" t="s">
        <v>77</v>
      </c>
      <c r="C220" s="73">
        <v>21</v>
      </c>
      <c r="D220" s="98">
        <v>0.00847194165928004</v>
      </c>
      <c r="E220" s="15">
        <v>0.006555968324480965</v>
      </c>
      <c r="F220" s="11">
        <v>0.5116644139002872</v>
      </c>
      <c r="G220" s="11">
        <v>1.2535592230049144</v>
      </c>
      <c r="H220" s="108">
        <v>0.21202001561371417</v>
      </c>
      <c r="I220" s="219"/>
      <c r="J220" s="210"/>
      <c r="K220" s="299"/>
      <c r="L220" s="208"/>
      <c r="M220" s="297"/>
      <c r="N220" s="297"/>
      <c r="O220" s="210"/>
      <c r="P220" s="150">
        <v>11.58684617082303</v>
      </c>
      <c r="Q220" s="21">
        <f t="shared" si="3"/>
        <v>40.14566320900485</v>
      </c>
      <c r="R220" s="151">
        <v>48.26749062017211</v>
      </c>
      <c r="S220" s="219"/>
      <c r="T220" s="208"/>
      <c r="U220" s="208"/>
      <c r="V220" s="208"/>
      <c r="W220" s="210"/>
      <c r="X220" s="166" t="s">
        <v>446</v>
      </c>
      <c r="Y220" s="166" t="s">
        <v>447</v>
      </c>
      <c r="Z220" s="178"/>
    </row>
    <row r="221" spans="1:26" s="13" customFormat="1" ht="12.75">
      <c r="A221" s="219"/>
      <c r="B221" s="10" t="s">
        <v>76</v>
      </c>
      <c r="C221" s="73">
        <v>22</v>
      </c>
      <c r="D221" s="98">
        <v>0.0031560991728299516</v>
      </c>
      <c r="E221" s="15">
        <v>0.0028536509589142216</v>
      </c>
      <c r="F221" s="15">
        <v>0.42290124464067136</v>
      </c>
      <c r="G221" s="11">
        <v>1.1372344716427016</v>
      </c>
      <c r="H221" s="108">
        <v>0.1606811250487499</v>
      </c>
      <c r="I221" s="219"/>
      <c r="J221" s="210"/>
      <c r="K221" s="299"/>
      <c r="L221" s="208"/>
      <c r="M221" s="297"/>
      <c r="N221" s="297"/>
      <c r="O221" s="210"/>
      <c r="P221" s="150">
        <v>12.07994728750287</v>
      </c>
      <c r="Q221" s="21">
        <f t="shared" si="3"/>
        <v>42.35668789808896</v>
      </c>
      <c r="R221" s="151">
        <v>45.56336481440817</v>
      </c>
      <c r="S221" s="219"/>
      <c r="T221" s="208"/>
      <c r="U221" s="208"/>
      <c r="V221" s="208"/>
      <c r="W221" s="210"/>
      <c r="X221" s="166" t="s">
        <v>448</v>
      </c>
      <c r="Y221" s="166" t="s">
        <v>384</v>
      </c>
      <c r="Z221" s="178"/>
    </row>
    <row r="222" spans="1:26" s="13" customFormat="1" ht="12.75">
      <c r="A222" s="219"/>
      <c r="B222" s="10" t="s">
        <v>75</v>
      </c>
      <c r="C222" s="73">
        <v>23</v>
      </c>
      <c r="D222" s="98">
        <v>0.0037833821341054356</v>
      </c>
      <c r="E222" s="15">
        <v>0.0038712752398882277</v>
      </c>
      <c r="F222" s="11">
        <v>1.0103644747827794</v>
      </c>
      <c r="G222" s="11">
        <v>1.163787355519807</v>
      </c>
      <c r="H222" s="108">
        <v>0.2797620878444882</v>
      </c>
      <c r="I222" s="219"/>
      <c r="J222" s="210"/>
      <c r="K222" s="299"/>
      <c r="L222" s="208"/>
      <c r="M222" s="297"/>
      <c r="N222" s="297"/>
      <c r="O222" s="210"/>
      <c r="P222" s="150">
        <v>11.96308533667543</v>
      </c>
      <c r="Q222" s="21">
        <f t="shared" si="3"/>
        <v>30.112794804602842</v>
      </c>
      <c r="R222" s="151">
        <v>57.924119858721724</v>
      </c>
      <c r="S222" s="219"/>
      <c r="T222" s="208"/>
      <c r="U222" s="208"/>
      <c r="V222" s="208"/>
      <c r="W222" s="210"/>
      <c r="X222" s="166" t="s">
        <v>449</v>
      </c>
      <c r="Y222" s="166" t="s">
        <v>450</v>
      </c>
      <c r="Z222" s="178"/>
    </row>
    <row r="223" spans="1:26" s="13" customFormat="1" ht="12.75">
      <c r="A223" s="219"/>
      <c r="B223" s="10" t="s">
        <v>74</v>
      </c>
      <c r="C223" s="73">
        <v>24</v>
      </c>
      <c r="D223" s="98">
        <v>0.0025818950052980357</v>
      </c>
      <c r="E223" s="15">
        <v>0.003277984162240482</v>
      </c>
      <c r="F223" s="11">
        <v>1.7839859567338978</v>
      </c>
      <c r="G223" s="11">
        <v>0.8782343856950954</v>
      </c>
      <c r="H223" s="108">
        <v>0.17221376575772593</v>
      </c>
      <c r="I223" s="219"/>
      <c r="J223" s="210"/>
      <c r="K223" s="299"/>
      <c r="L223" s="208"/>
      <c r="M223" s="297"/>
      <c r="N223" s="297"/>
      <c r="O223" s="210"/>
      <c r="P223" s="150">
        <v>13.38851022395337</v>
      </c>
      <c r="Q223" s="21">
        <f t="shared" si="3"/>
        <v>20.618305744887934</v>
      </c>
      <c r="R223" s="151">
        <v>65.99318403115869</v>
      </c>
      <c r="S223" s="219"/>
      <c r="T223" s="208"/>
      <c r="U223" s="208"/>
      <c r="V223" s="208"/>
      <c r="W223" s="210"/>
      <c r="X223" s="166" t="s">
        <v>451</v>
      </c>
      <c r="Y223" s="166" t="s">
        <v>450</v>
      </c>
      <c r="Z223" s="178"/>
    </row>
    <row r="224" spans="1:26" s="13" customFormat="1" ht="12.75">
      <c r="A224" s="219"/>
      <c r="B224" s="19" t="s">
        <v>73</v>
      </c>
      <c r="C224" s="73">
        <v>25</v>
      </c>
      <c r="D224" s="98">
        <v>0.33199034061011823</v>
      </c>
      <c r="E224" s="15">
        <v>0.15899183678293127</v>
      </c>
      <c r="F224" s="15">
        <v>0.33453531337950493</v>
      </c>
      <c r="G224" s="11">
        <v>4.462069026506754</v>
      </c>
      <c r="H224" s="108">
        <v>0.40676638711403634</v>
      </c>
      <c r="I224" s="219"/>
      <c r="J224" s="210"/>
      <c r="K224" s="299"/>
      <c r="L224" s="208"/>
      <c r="M224" s="297"/>
      <c r="N224" s="297"/>
      <c r="O224" s="210"/>
      <c r="P224" s="150">
        <v>5.158361704322751</v>
      </c>
      <c r="Q224" s="21">
        <f t="shared" si="3"/>
        <v>52.604972660682925</v>
      </c>
      <c r="R224" s="151">
        <v>42.23666563499432</v>
      </c>
      <c r="S224" s="219"/>
      <c r="T224" s="208"/>
      <c r="U224" s="208"/>
      <c r="V224" s="208"/>
      <c r="W224" s="210"/>
      <c r="X224" s="166" t="s">
        <v>452</v>
      </c>
      <c r="Y224" s="166" t="s">
        <v>453</v>
      </c>
      <c r="Z224" s="178"/>
    </row>
    <row r="225" spans="1:26" s="13" customFormat="1" ht="12.75">
      <c r="A225" s="219"/>
      <c r="B225" s="10" t="s">
        <v>72</v>
      </c>
      <c r="C225" s="73">
        <v>26</v>
      </c>
      <c r="D225" s="98">
        <v>0.19692145135554906</v>
      </c>
      <c r="E225" s="15">
        <v>0.12049328047590308</v>
      </c>
      <c r="F225" s="11">
        <v>0.7325569243186816</v>
      </c>
      <c r="G225" s="11">
        <v>4.5891589492806535</v>
      </c>
      <c r="H225" s="108">
        <v>0.32136225009749925</v>
      </c>
      <c r="I225" s="219"/>
      <c r="J225" s="210"/>
      <c r="K225" s="299"/>
      <c r="L225" s="208"/>
      <c r="M225" s="297"/>
      <c r="N225" s="297"/>
      <c r="O225" s="210"/>
      <c r="P225" s="150">
        <v>5.016163192509153</v>
      </c>
      <c r="Q225" s="21">
        <f t="shared" si="3"/>
        <v>41.62300746850971</v>
      </c>
      <c r="R225" s="151">
        <v>53.360829338981134</v>
      </c>
      <c r="S225" s="219"/>
      <c r="T225" s="208"/>
      <c r="U225" s="208"/>
      <c r="V225" s="208"/>
      <c r="W225" s="210"/>
      <c r="X225" s="166" t="s">
        <v>396</v>
      </c>
      <c r="Y225" s="166" t="s">
        <v>453</v>
      </c>
      <c r="Z225" s="178"/>
    </row>
    <row r="226" spans="1:26" s="13" customFormat="1" ht="12.75">
      <c r="A226" s="219"/>
      <c r="B226" s="10" t="s">
        <v>71</v>
      </c>
      <c r="C226" s="73">
        <v>27</v>
      </c>
      <c r="D226" s="89">
        <v>0.5530620908053709</v>
      </c>
      <c r="E226" s="15">
        <v>0.31798367356586205</v>
      </c>
      <c r="F226" s="11">
        <v>3.1600290531226434</v>
      </c>
      <c r="G226" s="11">
        <v>5.005307463601782</v>
      </c>
      <c r="H226" s="90">
        <v>1.285449000389998</v>
      </c>
      <c r="I226" s="219"/>
      <c r="J226" s="210"/>
      <c r="K226" s="299"/>
      <c r="L226" s="208"/>
      <c r="M226" s="297"/>
      <c r="N226" s="297"/>
      <c r="O226" s="210"/>
      <c r="P226" s="150">
        <v>4.576659038901673</v>
      </c>
      <c r="Q226" s="21">
        <f t="shared" si="3"/>
        <v>21.315789473684177</v>
      </c>
      <c r="R226" s="151">
        <v>74.10755148741416</v>
      </c>
      <c r="S226" s="219"/>
      <c r="T226" s="208"/>
      <c r="U226" s="208"/>
      <c r="V226" s="208"/>
      <c r="W226" s="210"/>
      <c r="X226" s="166" t="s">
        <v>454</v>
      </c>
      <c r="Y226" s="166" t="s">
        <v>455</v>
      </c>
      <c r="Z226" s="178"/>
    </row>
    <row r="227" spans="1:26" s="13" customFormat="1" ht="12.75">
      <c r="A227" s="219"/>
      <c r="B227" s="10" t="s">
        <v>70</v>
      </c>
      <c r="C227" s="73">
        <v>28</v>
      </c>
      <c r="D227" s="89">
        <v>5.253537229724171</v>
      </c>
      <c r="E227" s="11">
        <v>2.373514065656161</v>
      </c>
      <c r="F227" s="11">
        <v>7.753896505504142</v>
      </c>
      <c r="G227" s="11">
        <v>6.913711746911833</v>
      </c>
      <c r="H227" s="90">
        <v>27.13856199855538</v>
      </c>
      <c r="I227" s="219"/>
      <c r="J227" s="210"/>
      <c r="K227" s="299"/>
      <c r="L227" s="208"/>
      <c r="M227" s="297"/>
      <c r="N227" s="297"/>
      <c r="O227" s="210"/>
      <c r="P227" s="150">
        <v>2.9411764705882426</v>
      </c>
      <c r="Q227" s="21">
        <f t="shared" si="3"/>
        <v>10.21176470588236</v>
      </c>
      <c r="R227" s="151">
        <v>86.8470588235294</v>
      </c>
      <c r="S227" s="219"/>
      <c r="T227" s="208"/>
      <c r="U227" s="208"/>
      <c r="V227" s="208"/>
      <c r="W227" s="210"/>
      <c r="X227" s="166" t="s">
        <v>346</v>
      </c>
      <c r="Y227" s="166" t="s">
        <v>370</v>
      </c>
      <c r="Z227" s="178"/>
    </row>
    <row r="228" spans="1:26" s="13" customFormat="1" ht="12.75">
      <c r="A228" s="219"/>
      <c r="B228" s="19" t="s">
        <v>69</v>
      </c>
      <c r="C228" s="73">
        <v>29</v>
      </c>
      <c r="D228" s="89">
        <v>12.208857550889611</v>
      </c>
      <c r="E228" s="11">
        <v>5.087738777053799</v>
      </c>
      <c r="F228" s="11">
        <v>9.229243576629338</v>
      </c>
      <c r="G228" s="11">
        <v>7.828683723300404</v>
      </c>
      <c r="H228" s="90">
        <v>27.13856199855538</v>
      </c>
      <c r="I228" s="219"/>
      <c r="J228" s="210"/>
      <c r="K228" s="299"/>
      <c r="L228" s="208"/>
      <c r="M228" s="297"/>
      <c r="N228" s="297"/>
      <c r="O228" s="210"/>
      <c r="P228" s="150">
        <v>2.311871459946953</v>
      </c>
      <c r="Q228" s="21">
        <f t="shared" si="3"/>
        <v>8.368974685007288</v>
      </c>
      <c r="R228" s="151">
        <v>89.31915385504576</v>
      </c>
      <c r="S228" s="219"/>
      <c r="T228" s="208"/>
      <c r="U228" s="208"/>
      <c r="V228" s="208"/>
      <c r="W228" s="210"/>
      <c r="X228" s="166" t="s">
        <v>346</v>
      </c>
      <c r="Y228" s="166" t="s">
        <v>372</v>
      </c>
      <c r="Z228" s="178"/>
    </row>
    <row r="229" spans="1:26" s="13" customFormat="1" ht="12.75">
      <c r="A229" s="219"/>
      <c r="B229" s="10" t="s">
        <v>68</v>
      </c>
      <c r="C229" s="73">
        <v>30</v>
      </c>
      <c r="D229" s="89">
        <v>12.34669812926925</v>
      </c>
      <c r="E229" s="11">
        <v>5.087738777053799</v>
      </c>
      <c r="F229" s="11">
        <v>9.043280405620147</v>
      </c>
      <c r="G229" s="11">
        <v>7.858651646291459</v>
      </c>
      <c r="H229" s="90">
        <v>28.291021681957993</v>
      </c>
      <c r="I229" s="219"/>
      <c r="J229" s="210"/>
      <c r="K229" s="299"/>
      <c r="L229" s="208"/>
      <c r="M229" s="297"/>
      <c r="N229" s="297"/>
      <c r="O229" s="210"/>
      <c r="P229" s="150">
        <v>2.2925263640531055</v>
      </c>
      <c r="Q229" s="21">
        <f t="shared" si="3"/>
        <v>8.677212287941373</v>
      </c>
      <c r="R229" s="151">
        <v>89.03026134800552</v>
      </c>
      <c r="S229" s="219"/>
      <c r="T229" s="208"/>
      <c r="U229" s="208"/>
      <c r="V229" s="208"/>
      <c r="W229" s="210"/>
      <c r="X229" s="166" t="s">
        <v>456</v>
      </c>
      <c r="Y229" s="166" t="s">
        <v>374</v>
      </c>
      <c r="Z229" s="178"/>
    </row>
    <row r="230" spans="1:26" s="13" customFormat="1" ht="12.75">
      <c r="A230" s="219"/>
      <c r="B230" s="10" t="s">
        <v>67</v>
      </c>
      <c r="C230" s="73">
        <v>31</v>
      </c>
      <c r="D230" s="89">
        <v>12.116616121273944</v>
      </c>
      <c r="E230" s="11">
        <v>5.303793475182264</v>
      </c>
      <c r="F230" s="11">
        <v>8.951338357927128</v>
      </c>
      <c r="G230" s="11">
        <v>8.0089641657338</v>
      </c>
      <c r="H230" s="90">
        <v>17.904773622047244</v>
      </c>
      <c r="I230" s="219"/>
      <c r="J230" s="210"/>
      <c r="K230" s="299"/>
      <c r="L230" s="208"/>
      <c r="M230" s="297"/>
      <c r="N230" s="297"/>
      <c r="O230" s="210"/>
      <c r="P230" s="150">
        <v>2.1965952773200783</v>
      </c>
      <c r="Q230" s="21">
        <f t="shared" si="3"/>
        <v>8.918176825919787</v>
      </c>
      <c r="R230" s="151">
        <v>88.88522789676013</v>
      </c>
      <c r="S230" s="219"/>
      <c r="T230" s="208"/>
      <c r="U230" s="208"/>
      <c r="V230" s="208"/>
      <c r="W230" s="210"/>
      <c r="X230" s="166" t="s">
        <v>457</v>
      </c>
      <c r="Y230" s="166" t="s">
        <v>378</v>
      </c>
      <c r="Z230" s="178"/>
    </row>
    <row r="231" spans="1:26" s="13" customFormat="1" ht="12.75">
      <c r="A231" s="219"/>
      <c r="B231" s="10" t="s">
        <v>66</v>
      </c>
      <c r="C231" s="73">
        <v>32</v>
      </c>
      <c r="D231" s="89">
        <v>14.458123671337049</v>
      </c>
      <c r="E231" s="11">
        <v>6.263741171928078</v>
      </c>
      <c r="F231" s="11">
        <v>10.149393215154644</v>
      </c>
      <c r="G231" s="11">
        <v>8.944533570498562</v>
      </c>
      <c r="H231" s="90">
        <v>25.321173687519256</v>
      </c>
      <c r="I231" s="219"/>
      <c r="J231" s="210"/>
      <c r="K231" s="299"/>
      <c r="L231" s="208"/>
      <c r="M231" s="297"/>
      <c r="N231" s="297"/>
      <c r="O231" s="210"/>
      <c r="P231" s="150">
        <v>1.6371971185331007</v>
      </c>
      <c r="Q231" s="21">
        <f t="shared" si="3"/>
        <v>7.6948264571055205</v>
      </c>
      <c r="R231" s="151">
        <v>90.66797642436138</v>
      </c>
      <c r="S231" s="219"/>
      <c r="T231" s="208"/>
      <c r="U231" s="208"/>
      <c r="V231" s="208"/>
      <c r="W231" s="210"/>
      <c r="X231" s="166" t="s">
        <v>457</v>
      </c>
      <c r="Y231" s="166" t="s">
        <v>458</v>
      </c>
      <c r="Z231" s="178"/>
    </row>
    <row r="232" spans="1:26" s="13" customFormat="1" ht="12.75">
      <c r="A232" s="219"/>
      <c r="B232" s="19" t="s">
        <v>65</v>
      </c>
      <c r="C232" s="73">
        <v>33</v>
      </c>
      <c r="D232" s="89">
        <v>4.182321509614034</v>
      </c>
      <c r="E232" s="11">
        <v>1.9278924876144499</v>
      </c>
      <c r="F232" s="11">
        <v>6.933513801200412</v>
      </c>
      <c r="G232" s="11">
        <v>5.636023618518296</v>
      </c>
      <c r="H232" s="90">
        <v>17.904773622047244</v>
      </c>
      <c r="I232" s="219"/>
      <c r="J232" s="210"/>
      <c r="K232" s="299"/>
      <c r="L232" s="208"/>
      <c r="M232" s="297"/>
      <c r="N232" s="297"/>
      <c r="O232" s="210"/>
      <c r="P232" s="150">
        <v>3.975747937580818</v>
      </c>
      <c r="Q232" s="21">
        <f t="shared" si="3"/>
        <v>10.764337540999918</v>
      </c>
      <c r="R232" s="151">
        <v>85.25991452141926</v>
      </c>
      <c r="S232" s="219"/>
      <c r="T232" s="208"/>
      <c r="U232" s="208"/>
      <c r="V232" s="208"/>
      <c r="W232" s="210"/>
      <c r="X232" s="166" t="s">
        <v>459</v>
      </c>
      <c r="Y232" s="166" t="s">
        <v>460</v>
      </c>
      <c r="Z232" s="178"/>
    </row>
    <row r="233" spans="1:26" s="13" customFormat="1" ht="12.75">
      <c r="A233" s="219"/>
      <c r="B233" s="10" t="s">
        <v>64</v>
      </c>
      <c r="C233" s="73">
        <v>34</v>
      </c>
      <c r="D233" s="89">
        <v>3.1976710142259006</v>
      </c>
      <c r="E233" s="11">
        <v>1.5021455397427474</v>
      </c>
      <c r="F233" s="11">
        <v>6.284225083298172</v>
      </c>
      <c r="G233" s="11">
        <v>6.57272065292201</v>
      </c>
      <c r="H233" s="90">
        <v>7.793505381181409</v>
      </c>
      <c r="I233" s="219"/>
      <c r="J233" s="210"/>
      <c r="K233" s="299"/>
      <c r="L233" s="208"/>
      <c r="M233" s="297"/>
      <c r="N233" s="297"/>
      <c r="O233" s="210"/>
      <c r="P233" s="150">
        <v>3.1972716615154058</v>
      </c>
      <c r="Q233" s="21">
        <f t="shared" si="3"/>
        <v>12.93829265693293</v>
      </c>
      <c r="R233" s="151">
        <v>83.86443568155167</v>
      </c>
      <c r="S233" s="219"/>
      <c r="T233" s="208"/>
      <c r="U233" s="208"/>
      <c r="V233" s="208"/>
      <c r="W233" s="210"/>
      <c r="X233" s="166" t="s">
        <v>349</v>
      </c>
      <c r="Y233" s="166" t="s">
        <v>374</v>
      </c>
      <c r="Z233" s="178"/>
    </row>
    <row r="234" spans="1:26" s="13" customFormat="1" ht="12.75">
      <c r="A234" s="219"/>
      <c r="B234" s="10" t="s">
        <v>63</v>
      </c>
      <c r="C234" s="73">
        <v>35</v>
      </c>
      <c r="D234" s="89">
        <v>11.778105743453244</v>
      </c>
      <c r="E234" s="11">
        <v>5.087738777053799</v>
      </c>
      <c r="F234" s="11">
        <v>8.351932047711104</v>
      </c>
      <c r="G234" s="11">
        <v>7.166023646377778</v>
      </c>
      <c r="H234" s="90">
        <v>10.283592003119992</v>
      </c>
      <c r="I234" s="219"/>
      <c r="J234" s="210"/>
      <c r="K234" s="299"/>
      <c r="L234" s="208"/>
      <c r="M234" s="297"/>
      <c r="N234" s="297"/>
      <c r="O234" s="210"/>
      <c r="P234" s="150">
        <v>2.759686499613456</v>
      </c>
      <c r="Q234" s="21">
        <f t="shared" si="3"/>
        <v>9.338779114692755</v>
      </c>
      <c r="R234" s="151">
        <v>87.9015343856938</v>
      </c>
      <c r="S234" s="219"/>
      <c r="T234" s="208"/>
      <c r="U234" s="208"/>
      <c r="V234" s="208"/>
      <c r="W234" s="210"/>
      <c r="X234" s="166" t="s">
        <v>461</v>
      </c>
      <c r="Y234" s="166" t="s">
        <v>462</v>
      </c>
      <c r="Z234" s="178"/>
    </row>
    <row r="235" spans="1:26" s="13" customFormat="1" ht="12.75">
      <c r="A235" s="219"/>
      <c r="B235" s="10" t="s">
        <v>62</v>
      </c>
      <c r="C235" s="73">
        <v>36</v>
      </c>
      <c r="D235" s="89">
        <v>11.760875671155791</v>
      </c>
      <c r="E235" s="11">
        <v>5.087738777053799</v>
      </c>
      <c r="F235" s="11">
        <v>8.726429229428025</v>
      </c>
      <c r="G235" s="11">
        <v>7.338362873571443</v>
      </c>
      <c r="H235" s="90">
        <v>11.021681008494443</v>
      </c>
      <c r="I235" s="219"/>
      <c r="J235" s="210"/>
      <c r="K235" s="299"/>
      <c r="L235" s="208"/>
      <c r="M235" s="297"/>
      <c r="N235" s="297"/>
      <c r="O235" s="210"/>
      <c r="P235" s="150">
        <v>2.6393581081081163</v>
      </c>
      <c r="Q235" s="21">
        <f t="shared" si="3"/>
        <v>8.836570945945923</v>
      </c>
      <c r="R235" s="151">
        <v>88.52407094594597</v>
      </c>
      <c r="S235" s="219"/>
      <c r="T235" s="208"/>
      <c r="U235" s="208"/>
      <c r="V235" s="208"/>
      <c r="W235" s="210"/>
      <c r="X235" s="166" t="s">
        <v>463</v>
      </c>
      <c r="Y235" s="166" t="s">
        <v>374</v>
      </c>
      <c r="Z235" s="178"/>
    </row>
    <row r="236" spans="1:26" s="44" customFormat="1" ht="13.5" thickBot="1">
      <c r="A236" s="220"/>
      <c r="B236" s="56" t="s">
        <v>61</v>
      </c>
      <c r="C236" s="74">
        <v>37</v>
      </c>
      <c r="D236" s="93">
        <v>0.06586655433284407</v>
      </c>
      <c r="E236" s="48">
        <v>0.05031124144886036</v>
      </c>
      <c r="F236" s="43">
        <v>4.023565551746116</v>
      </c>
      <c r="G236" s="43">
        <v>3.1057962422348835</v>
      </c>
      <c r="H236" s="92">
        <v>1.6961601249097122</v>
      </c>
      <c r="I236" s="220"/>
      <c r="J236" s="213"/>
      <c r="K236" s="300"/>
      <c r="L236" s="212"/>
      <c r="M236" s="298"/>
      <c r="N236" s="298"/>
      <c r="O236" s="213"/>
      <c r="P236" s="152">
        <v>6.993006993006909</v>
      </c>
      <c r="Q236" s="62">
        <f t="shared" si="3"/>
        <v>15.470683162990937</v>
      </c>
      <c r="R236" s="153">
        <v>77.53630984400215</v>
      </c>
      <c r="S236" s="220"/>
      <c r="T236" s="212"/>
      <c r="U236" s="212"/>
      <c r="V236" s="212"/>
      <c r="W236" s="213"/>
      <c r="X236" s="167" t="s">
        <v>533</v>
      </c>
      <c r="Y236" s="167"/>
      <c r="Z236" s="179"/>
    </row>
    <row r="237" spans="1:26" s="40" customFormat="1" ht="12.75">
      <c r="A237" s="253" t="s">
        <v>37</v>
      </c>
      <c r="B237" s="37" t="s">
        <v>60</v>
      </c>
      <c r="C237" s="72">
        <v>38</v>
      </c>
      <c r="D237" s="96">
        <v>0.0010494570017783758</v>
      </c>
      <c r="E237" s="49">
        <v>0.0010813315083661418</v>
      </c>
      <c r="F237" s="49">
        <v>0.14453765601499144</v>
      </c>
      <c r="G237" s="49">
        <v>0.23202974764203987</v>
      </c>
      <c r="H237" s="97">
        <v>0.008742565245140258</v>
      </c>
      <c r="I237" s="253">
        <v>0.5</v>
      </c>
      <c r="J237" s="254">
        <v>0.4</v>
      </c>
      <c r="K237" s="229">
        <f>(D237*0.5+D238*1.5+D239*1.5+D240*1.5+D241*1.5+D242*1.5+D243*1.5+D244*1.5+D245*1.5+D246*1.5+D247*1.5+D248*1.5+D249*1.5+D250*1.5+D251*1.5+D252*1.5+D253*1.5+D254*1.5+D255*1.5+D256*1.5+D257*1)/21</f>
        <v>5.192034099005439</v>
      </c>
      <c r="L237" s="276">
        <f>(E237*0.5+E238*1.5+E239*1.5+E240*1.5+E241*1.5+E242*1.5+E243*1.5+E244*1.5+E245*1.5+E246*1.5+E247*1.5+E248*1.5+E249*1.5+E250*1.5+E251*1.5+E252*1.5+E253*1.5+E254*1.5+E255*1.5+E256*1.5+E257*1)/21</f>
        <v>2.269805731172296</v>
      </c>
      <c r="M237" s="226">
        <f>(F237*0.5+F238*1.5+F239*1.5+F240*1.5+F241*1.5+F242*1.5+F243*1.5+F244*1.5+F245*1.5+F246*1.5+F247*1.5+F248*1.5+F249*1.5+F250*1.5+F251*1.5+F252*1.5+F253*1.5+F254*1.5+F255*1.5+F256*1.5+F257*1)/21</f>
        <v>8.160267840069995</v>
      </c>
      <c r="N237" s="226">
        <f>(G237*0.5+G238*1.5+G239*1.5+G240*1.5+G241*1.5+G242*1.5+G243*1.5+G244*1.5+G245*1.5+G246*1.5+G247*1.5+G248*1.5+G249*1.5+G250*1.5+G251*1.5+G252*1.5+G253*1.5+G254*1.5+G255*1.5+G256*1.5+G257*1)/21</f>
        <v>7.230634948298596</v>
      </c>
      <c r="O237" s="232">
        <f>(H237*0.5+H238*1.5+H239*1.5+H240*1.5+H241*1.5+H242*1.5+H243*1.5+H244*1.5+H245*1.5+H246*1.5+H247*1.5+H248*1.5+H249*1.5+H250*1.5+H251*1.5+H252*1.5+H253*1.5+H254*1.5+H255*1.5+H256*1.5+H257*1)/21</f>
        <v>14.264155348461916</v>
      </c>
      <c r="P237" s="148">
        <v>20.127993393889362</v>
      </c>
      <c r="Q237" s="61">
        <f t="shared" si="3"/>
        <v>49.54582989265066</v>
      </c>
      <c r="R237" s="149">
        <v>30.326176713459972</v>
      </c>
      <c r="S237" s="235">
        <f>ABS(LOG(($I$237+$J$237)/2)-LOG(K237))</f>
        <v>1.062125022282237</v>
      </c>
      <c r="T237" s="238">
        <f>ABS(LOG(($I$237+$J$237)/2)-LOG(L237))</f>
        <v>0.7027761744793155</v>
      </c>
      <c r="U237" s="238">
        <f>ABS(LOG(($I$237+$J$237)/2)-LOG(M237))</f>
        <v>1.2584918998259969</v>
      </c>
      <c r="V237" s="238">
        <f>ABS(LOG(($I$237+$J$237)/2)-LOG(N237))</f>
        <v>1.205963922168498</v>
      </c>
      <c r="W237" s="244">
        <f>ABS(LOG(($I$237+$J$237)/2)-LOG(O237))</f>
        <v>1.5010335462441975</v>
      </c>
      <c r="X237" s="163" t="s">
        <v>410</v>
      </c>
      <c r="Y237" s="163" t="s">
        <v>411</v>
      </c>
      <c r="Z237" s="177"/>
    </row>
    <row r="238" spans="1:26" s="13" customFormat="1" ht="12.75">
      <c r="A238" s="219"/>
      <c r="B238" s="10" t="s">
        <v>59</v>
      </c>
      <c r="C238" s="73">
        <v>39</v>
      </c>
      <c r="D238" s="89">
        <v>9.357047448118177</v>
      </c>
      <c r="E238" s="11">
        <v>3.8557849752288993</v>
      </c>
      <c r="F238" s="11">
        <v>6.697486770262769</v>
      </c>
      <c r="G238" s="11">
        <v>7.909474294801169</v>
      </c>
      <c r="H238" s="90">
        <v>7.793505381181409</v>
      </c>
      <c r="I238" s="219"/>
      <c r="J238" s="210"/>
      <c r="K238" s="230"/>
      <c r="L238" s="277"/>
      <c r="M238" s="227"/>
      <c r="N238" s="227"/>
      <c r="O238" s="233"/>
      <c r="P238" s="150">
        <v>2.2598870056496367</v>
      </c>
      <c r="Q238" s="21">
        <f t="shared" si="3"/>
        <v>12.971751412429498</v>
      </c>
      <c r="R238" s="151">
        <v>84.76836158192087</v>
      </c>
      <c r="S238" s="236"/>
      <c r="T238" s="239"/>
      <c r="U238" s="239"/>
      <c r="V238" s="239"/>
      <c r="W238" s="224"/>
      <c r="X238" s="166" t="s">
        <v>412</v>
      </c>
      <c r="Y238" s="166" t="s">
        <v>271</v>
      </c>
      <c r="Z238" s="178"/>
    </row>
    <row r="239" spans="1:26" s="13" customFormat="1" ht="12.75">
      <c r="A239" s="219"/>
      <c r="B239" s="10" t="s">
        <v>58</v>
      </c>
      <c r="C239" s="73">
        <v>40</v>
      </c>
      <c r="D239" s="89">
        <v>9.226467918001056</v>
      </c>
      <c r="E239" s="11">
        <v>3.8557849752288993</v>
      </c>
      <c r="F239" s="11">
        <v>7.552909009372198</v>
      </c>
      <c r="G239" s="11">
        <v>6.9906104400120235</v>
      </c>
      <c r="H239" s="90">
        <v>18.408145323973606</v>
      </c>
      <c r="I239" s="219"/>
      <c r="J239" s="210"/>
      <c r="K239" s="230"/>
      <c r="L239" s="277"/>
      <c r="M239" s="227"/>
      <c r="N239" s="227"/>
      <c r="O239" s="233"/>
      <c r="P239" s="150">
        <v>2.8851702250432867</v>
      </c>
      <c r="Q239" s="21">
        <f t="shared" si="3"/>
        <v>10.640507789959557</v>
      </c>
      <c r="R239" s="151">
        <v>86.47432198499716</v>
      </c>
      <c r="S239" s="236"/>
      <c r="T239" s="239"/>
      <c r="U239" s="239"/>
      <c r="V239" s="239"/>
      <c r="W239" s="224"/>
      <c r="X239" s="166" t="s">
        <v>413</v>
      </c>
      <c r="Y239" s="166" t="s">
        <v>271</v>
      </c>
      <c r="Z239" s="178"/>
    </row>
    <row r="240" spans="1:26" s="13" customFormat="1" ht="12.75">
      <c r="A240" s="219"/>
      <c r="B240" s="10" t="s">
        <v>57</v>
      </c>
      <c r="C240" s="73">
        <v>41</v>
      </c>
      <c r="D240" s="98">
        <v>0.0475913289238095</v>
      </c>
      <c r="E240" s="15">
        <v>0.036072034354892396</v>
      </c>
      <c r="F240" s="11">
        <v>2.498281657762033</v>
      </c>
      <c r="G240" s="11">
        <v>2.929654884333503</v>
      </c>
      <c r="H240" s="108">
        <v>0.2797620878444882</v>
      </c>
      <c r="I240" s="219"/>
      <c r="J240" s="210"/>
      <c r="K240" s="230"/>
      <c r="L240" s="277"/>
      <c r="M240" s="227"/>
      <c r="N240" s="227"/>
      <c r="O240" s="233"/>
      <c r="P240" s="150">
        <v>7.288629737609358</v>
      </c>
      <c r="Q240" s="21">
        <f t="shared" si="3"/>
        <v>21.93877551020404</v>
      </c>
      <c r="R240" s="151">
        <v>70.7725947521866</v>
      </c>
      <c r="S240" s="236"/>
      <c r="T240" s="239"/>
      <c r="U240" s="239"/>
      <c r="V240" s="239"/>
      <c r="W240" s="224"/>
      <c r="X240" s="166" t="s">
        <v>414</v>
      </c>
      <c r="Y240" s="166" t="s">
        <v>415</v>
      </c>
      <c r="Z240" s="178"/>
    </row>
    <row r="241" spans="1:26" s="13" customFormat="1" ht="12.75">
      <c r="A241" s="219"/>
      <c r="B241" s="10" t="s">
        <v>56</v>
      </c>
      <c r="C241" s="73">
        <v>42</v>
      </c>
      <c r="D241" s="98">
        <v>0.09950824158095878</v>
      </c>
      <c r="E241" s="15">
        <v>0.06920521653543307</v>
      </c>
      <c r="F241" s="11">
        <v>3.493911418986345</v>
      </c>
      <c r="G241" s="11">
        <v>3.761332539429589</v>
      </c>
      <c r="H241" s="90">
        <v>1.1190483513779528</v>
      </c>
      <c r="I241" s="219"/>
      <c r="J241" s="210"/>
      <c r="K241" s="219"/>
      <c r="L241" s="297"/>
      <c r="M241" s="208"/>
      <c r="N241" s="208"/>
      <c r="O241" s="210"/>
      <c r="P241" s="150">
        <v>6.0233706782311645</v>
      </c>
      <c r="Q241" s="21">
        <f t="shared" si="3"/>
        <v>18.44356101674532</v>
      </c>
      <c r="R241" s="151">
        <v>75.53306830502352</v>
      </c>
      <c r="S241" s="236"/>
      <c r="T241" s="239"/>
      <c r="U241" s="239"/>
      <c r="V241" s="239"/>
      <c r="W241" s="224"/>
      <c r="X241" s="166" t="s">
        <v>416</v>
      </c>
      <c r="Y241" s="166" t="s">
        <v>417</v>
      </c>
      <c r="Z241" s="178"/>
    </row>
    <row r="242" spans="1:26" s="13" customFormat="1" ht="12.75">
      <c r="A242" s="219"/>
      <c r="B242" s="10" t="s">
        <v>55</v>
      </c>
      <c r="C242" s="73">
        <v>43</v>
      </c>
      <c r="D242" s="89">
        <v>1.475946643273577</v>
      </c>
      <c r="E242" s="11">
        <v>0.730534645482041</v>
      </c>
      <c r="F242" s="11">
        <v>6.523284974347728</v>
      </c>
      <c r="G242" s="11">
        <v>6.025171430368811</v>
      </c>
      <c r="H242" s="90">
        <v>15.587010762362818</v>
      </c>
      <c r="I242" s="219"/>
      <c r="J242" s="210"/>
      <c r="K242" s="219"/>
      <c r="L242" s="297"/>
      <c r="M242" s="208"/>
      <c r="N242" s="208"/>
      <c r="O242" s="210"/>
      <c r="P242" s="150">
        <v>3.637686431429498</v>
      </c>
      <c r="Q242" s="21">
        <f t="shared" si="3"/>
        <v>11.967988359403549</v>
      </c>
      <c r="R242" s="151">
        <v>84.39432520916695</v>
      </c>
      <c r="S242" s="236"/>
      <c r="T242" s="239"/>
      <c r="U242" s="239"/>
      <c r="V242" s="239"/>
      <c r="W242" s="224"/>
      <c r="X242" s="166" t="s">
        <v>418</v>
      </c>
      <c r="Y242" s="166" t="s">
        <v>419</v>
      </c>
      <c r="Z242" s="178"/>
    </row>
    <row r="243" spans="1:26" s="13" customFormat="1" ht="12.75">
      <c r="A243" s="219"/>
      <c r="B243" s="10" t="s">
        <v>54</v>
      </c>
      <c r="C243" s="73">
        <v>44</v>
      </c>
      <c r="D243" s="89">
        <v>5.914897980172804</v>
      </c>
      <c r="E243" s="11">
        <v>2.5438693885268995</v>
      </c>
      <c r="F243" s="11">
        <v>6.928150350659037</v>
      </c>
      <c r="G243" s="11">
        <v>5.5616911664637625</v>
      </c>
      <c r="H243" s="90">
        <v>17.904773622047244</v>
      </c>
      <c r="I243" s="219"/>
      <c r="J243" s="210"/>
      <c r="K243" s="219"/>
      <c r="L243" s="297"/>
      <c r="M243" s="208"/>
      <c r="N243" s="208"/>
      <c r="O243" s="210"/>
      <c r="P243" s="150">
        <v>4.0429710061222</v>
      </c>
      <c r="Q243" s="21">
        <f t="shared" si="3"/>
        <v>10.708097493357911</v>
      </c>
      <c r="R243" s="151">
        <v>85.24893150051989</v>
      </c>
      <c r="S243" s="236"/>
      <c r="T243" s="239"/>
      <c r="U243" s="239"/>
      <c r="V243" s="239"/>
      <c r="W243" s="224"/>
      <c r="X243" s="166" t="s">
        <v>420</v>
      </c>
      <c r="Y243" s="166" t="s">
        <v>417</v>
      </c>
      <c r="Z243" s="178"/>
    </row>
    <row r="244" spans="1:26" s="13" customFormat="1" ht="12.75">
      <c r="A244" s="219"/>
      <c r="B244" s="10" t="s">
        <v>53</v>
      </c>
      <c r="C244" s="73">
        <v>45</v>
      </c>
      <c r="D244" s="98">
        <v>0.027645499737489414</v>
      </c>
      <c r="E244" s="15">
        <v>0.022829207671313762</v>
      </c>
      <c r="F244" s="11">
        <v>1.879053578244137</v>
      </c>
      <c r="G244" s="11">
        <v>2.126226055126047</v>
      </c>
      <c r="H244" s="108">
        <v>0.13988104392224415</v>
      </c>
      <c r="I244" s="219"/>
      <c r="J244" s="210"/>
      <c r="K244" s="219"/>
      <c r="L244" s="297"/>
      <c r="M244" s="208"/>
      <c r="N244" s="208"/>
      <c r="O244" s="210"/>
      <c r="P244" s="150">
        <v>8.911596958174787</v>
      </c>
      <c r="Q244" s="21">
        <f t="shared" si="3"/>
        <v>24.35836501901153</v>
      </c>
      <c r="R244" s="151">
        <v>66.73003802281369</v>
      </c>
      <c r="S244" s="236"/>
      <c r="T244" s="239"/>
      <c r="U244" s="239"/>
      <c r="V244" s="239"/>
      <c r="W244" s="224"/>
      <c r="X244" s="166" t="s">
        <v>421</v>
      </c>
      <c r="Y244" s="166" t="s">
        <v>417</v>
      </c>
      <c r="Z244" s="178"/>
    </row>
    <row r="245" spans="1:26" s="13" customFormat="1" ht="12.75">
      <c r="A245" s="219"/>
      <c r="B245" s="10" t="s">
        <v>52</v>
      </c>
      <c r="C245" s="73">
        <v>46</v>
      </c>
      <c r="D245" s="98">
        <v>0.3606220488519525</v>
      </c>
      <c r="E245" s="15">
        <v>0.2097909863833906</v>
      </c>
      <c r="F245" s="11">
        <v>5.243431414792117</v>
      </c>
      <c r="G245" s="11">
        <v>3.8902439868578553</v>
      </c>
      <c r="H245" s="90">
        <v>5.141796001559995</v>
      </c>
      <c r="I245" s="219"/>
      <c r="J245" s="210"/>
      <c r="K245" s="219"/>
      <c r="L245" s="297"/>
      <c r="M245" s="208"/>
      <c r="N245" s="208"/>
      <c r="O245" s="210"/>
      <c r="P245" s="150">
        <v>5.852744937376091</v>
      </c>
      <c r="Q245" s="21">
        <f t="shared" si="3"/>
        <v>12.852627882476483</v>
      </c>
      <c r="R245" s="151">
        <v>81.29462718014743</v>
      </c>
      <c r="S245" s="236"/>
      <c r="T245" s="239"/>
      <c r="U245" s="239"/>
      <c r="V245" s="239"/>
      <c r="W245" s="224"/>
      <c r="X245" s="166" t="s">
        <v>422</v>
      </c>
      <c r="Y245" s="166" t="s">
        <v>417</v>
      </c>
      <c r="Z245" s="178"/>
    </row>
    <row r="246" spans="1:26" s="13" customFormat="1" ht="12.75">
      <c r="A246" s="219"/>
      <c r="B246" s="10" t="s">
        <v>51</v>
      </c>
      <c r="C246" s="73">
        <v>47</v>
      </c>
      <c r="D246" s="98">
        <v>0.14967501568301195</v>
      </c>
      <c r="E246" s="15">
        <v>0.09787095581137623</v>
      </c>
      <c r="F246" s="11">
        <v>4.421926956997207</v>
      </c>
      <c r="G246" s="11">
        <v>3.9086351878928802</v>
      </c>
      <c r="H246" s="90">
        <v>2.9531863043611484</v>
      </c>
      <c r="I246" s="219"/>
      <c r="J246" s="210"/>
      <c r="K246" s="219"/>
      <c r="L246" s="297"/>
      <c r="M246" s="208"/>
      <c r="N246" s="208"/>
      <c r="O246" s="210"/>
      <c r="P246" s="150">
        <v>5.828864537187999</v>
      </c>
      <c r="Q246" s="21">
        <f t="shared" si="3"/>
        <v>15.294940545581866</v>
      </c>
      <c r="R246" s="151">
        <v>78.87619491723014</v>
      </c>
      <c r="S246" s="236"/>
      <c r="T246" s="239"/>
      <c r="U246" s="239"/>
      <c r="V246" s="239"/>
      <c r="W246" s="224"/>
      <c r="X246" s="166" t="s">
        <v>422</v>
      </c>
      <c r="Y246" s="166" t="s">
        <v>243</v>
      </c>
      <c r="Z246" s="178"/>
    </row>
    <row r="247" spans="1:26" s="13" customFormat="1" ht="12.75">
      <c r="A247" s="219"/>
      <c r="B247" s="10" t="s">
        <v>50</v>
      </c>
      <c r="C247" s="73">
        <v>48</v>
      </c>
      <c r="D247" s="89">
        <v>1.993226107219177</v>
      </c>
      <c r="E247" s="11">
        <v>0.9639462438072248</v>
      </c>
      <c r="F247" s="11">
        <v>5.915770551961227</v>
      </c>
      <c r="G247" s="11">
        <v>4.04071754611774</v>
      </c>
      <c r="H247" s="90">
        <v>6.330293421879814</v>
      </c>
      <c r="I247" s="219"/>
      <c r="J247" s="210"/>
      <c r="K247" s="219"/>
      <c r="L247" s="297"/>
      <c r="M247" s="208"/>
      <c r="N247" s="208"/>
      <c r="O247" s="210"/>
      <c r="P247" s="150">
        <v>5.660590965696858</v>
      </c>
      <c r="Q247" s="21">
        <f t="shared" si="3"/>
        <v>11.332503113325146</v>
      </c>
      <c r="R247" s="151">
        <v>83.006905920978</v>
      </c>
      <c r="S247" s="236"/>
      <c r="T247" s="239"/>
      <c r="U247" s="239"/>
      <c r="V247" s="239"/>
      <c r="W247" s="224"/>
      <c r="X247" s="166" t="s">
        <v>423</v>
      </c>
      <c r="Y247" s="166" t="s">
        <v>417</v>
      </c>
      <c r="Z247" s="178"/>
    </row>
    <row r="248" spans="1:26" s="13" customFormat="1" ht="12.75">
      <c r="A248" s="219"/>
      <c r="B248" s="10" t="s">
        <v>49</v>
      </c>
      <c r="C248" s="73">
        <v>49</v>
      </c>
      <c r="D248" s="89">
        <v>1.8506080919065733</v>
      </c>
      <c r="E248" s="11">
        <v>0.8993936475401227</v>
      </c>
      <c r="F248" s="11">
        <v>6.691801268542473</v>
      </c>
      <c r="G248" s="11">
        <v>4.438717562023192</v>
      </c>
      <c r="H248" s="90">
        <v>17.904773622047244</v>
      </c>
      <c r="I248" s="219"/>
      <c r="J248" s="210"/>
      <c r="K248" s="219"/>
      <c r="L248" s="297"/>
      <c r="M248" s="208"/>
      <c r="N248" s="208"/>
      <c r="O248" s="210"/>
      <c r="P248" s="150">
        <v>5.184929139301716</v>
      </c>
      <c r="Q248" s="21">
        <f t="shared" si="3"/>
        <v>10.058762530245573</v>
      </c>
      <c r="R248" s="151">
        <v>84.75630833045271</v>
      </c>
      <c r="S248" s="236"/>
      <c r="T248" s="239"/>
      <c r="U248" s="239"/>
      <c r="V248" s="239"/>
      <c r="W248" s="224"/>
      <c r="X248" s="166" t="s">
        <v>423</v>
      </c>
      <c r="Y248" s="166" t="s">
        <v>424</v>
      </c>
      <c r="Z248" s="178"/>
    </row>
    <row r="249" spans="1:26" s="13" customFormat="1" ht="12.75">
      <c r="A249" s="219"/>
      <c r="B249" s="10" t="s">
        <v>48</v>
      </c>
      <c r="C249" s="73">
        <v>50</v>
      </c>
      <c r="D249" s="89">
        <v>0.7738192863219149</v>
      </c>
      <c r="E249" s="15">
        <v>0.4195819727667807</v>
      </c>
      <c r="F249" s="11">
        <v>5.802270052906913</v>
      </c>
      <c r="G249" s="11">
        <v>3.658911811946062</v>
      </c>
      <c r="H249" s="90">
        <v>6.330293421879814</v>
      </c>
      <c r="I249" s="219"/>
      <c r="J249" s="210"/>
      <c r="K249" s="219"/>
      <c r="L249" s="297"/>
      <c r="M249" s="208"/>
      <c r="N249" s="208"/>
      <c r="O249" s="210"/>
      <c r="P249" s="150">
        <v>6.163155535634184</v>
      </c>
      <c r="Q249" s="21">
        <f t="shared" si="3"/>
        <v>11.104885701479162</v>
      </c>
      <c r="R249" s="151">
        <v>82.73195876288665</v>
      </c>
      <c r="S249" s="236"/>
      <c r="T249" s="239"/>
      <c r="U249" s="239"/>
      <c r="V249" s="239"/>
      <c r="W249" s="224"/>
      <c r="X249" s="166" t="s">
        <v>425</v>
      </c>
      <c r="Y249" s="166" t="s">
        <v>426</v>
      </c>
      <c r="Z249" s="178"/>
    </row>
    <row r="250" spans="1:26" s="13" customFormat="1" ht="12.75">
      <c r="A250" s="219"/>
      <c r="B250" s="10" t="s">
        <v>40</v>
      </c>
      <c r="C250" s="73">
        <v>51</v>
      </c>
      <c r="D250" s="89">
        <v>7.736549026153588</v>
      </c>
      <c r="E250" s="11">
        <v>3.3566557821342484</v>
      </c>
      <c r="F250" s="11">
        <v>7.279602156719102</v>
      </c>
      <c r="G250" s="11">
        <v>7.185355366076583</v>
      </c>
      <c r="H250" s="90">
        <v>13.198228296774971</v>
      </c>
      <c r="I250" s="219"/>
      <c r="J250" s="210"/>
      <c r="K250" s="219"/>
      <c r="L250" s="297"/>
      <c r="M250" s="208"/>
      <c r="N250" s="208"/>
      <c r="O250" s="210"/>
      <c r="P250" s="150">
        <v>2.7460456942003613</v>
      </c>
      <c r="Q250" s="21">
        <f t="shared" si="3"/>
        <v>11.302724077328577</v>
      </c>
      <c r="R250" s="151">
        <v>85.95123022847106</v>
      </c>
      <c r="S250" s="236"/>
      <c r="T250" s="239"/>
      <c r="U250" s="239"/>
      <c r="V250" s="239"/>
      <c r="W250" s="224"/>
      <c r="X250" s="166" t="s">
        <v>427</v>
      </c>
      <c r="Y250" s="166" t="s">
        <v>271</v>
      </c>
      <c r="Z250" s="178"/>
    </row>
    <row r="251" spans="1:26" s="13" customFormat="1" ht="12.75">
      <c r="A251" s="219"/>
      <c r="B251" s="10" t="s">
        <v>41</v>
      </c>
      <c r="C251" s="73">
        <v>52</v>
      </c>
      <c r="D251" s="89">
        <v>2.6559227248809436</v>
      </c>
      <c r="E251" s="11">
        <v>1.2719346942634493</v>
      </c>
      <c r="F251" s="11">
        <v>5.905620861940638</v>
      </c>
      <c r="G251" s="11">
        <v>5.1035104941954</v>
      </c>
      <c r="H251" s="90">
        <v>6.784640499638849</v>
      </c>
      <c r="I251" s="219"/>
      <c r="J251" s="210"/>
      <c r="K251" s="219"/>
      <c r="L251" s="297"/>
      <c r="M251" s="208"/>
      <c r="N251" s="208"/>
      <c r="O251" s="210"/>
      <c r="P251" s="150">
        <v>4.478280340349374</v>
      </c>
      <c r="Q251" s="21">
        <f t="shared" si="3"/>
        <v>12.539184952978061</v>
      </c>
      <c r="R251" s="151">
        <v>82.98253470667257</v>
      </c>
      <c r="S251" s="236"/>
      <c r="T251" s="239"/>
      <c r="U251" s="239"/>
      <c r="V251" s="239"/>
      <c r="W251" s="224"/>
      <c r="X251" s="166" t="s">
        <v>428</v>
      </c>
      <c r="Y251" s="166" t="s">
        <v>429</v>
      </c>
      <c r="Z251" s="178"/>
    </row>
    <row r="252" spans="1:26" s="13" customFormat="1" ht="12.75">
      <c r="A252" s="219"/>
      <c r="B252" s="10" t="s">
        <v>42</v>
      </c>
      <c r="C252" s="73">
        <v>53</v>
      </c>
      <c r="D252" s="89">
        <v>9.226467918001056</v>
      </c>
      <c r="E252" s="11">
        <v>3.8557849752288993</v>
      </c>
      <c r="F252" s="11">
        <v>7.816369715242389</v>
      </c>
      <c r="G252" s="11">
        <v>7.06767932099717</v>
      </c>
      <c r="H252" s="90">
        <v>19.18986122083005</v>
      </c>
      <c r="I252" s="219"/>
      <c r="J252" s="210"/>
      <c r="K252" s="219"/>
      <c r="L252" s="297"/>
      <c r="M252" s="208"/>
      <c r="N252" s="208"/>
      <c r="O252" s="210"/>
      <c r="P252" s="150">
        <v>2.8296547821165854</v>
      </c>
      <c r="Q252" s="21">
        <f t="shared" si="3"/>
        <v>10.20939445387674</v>
      </c>
      <c r="R252" s="151">
        <v>86.96095076400667</v>
      </c>
      <c r="S252" s="236"/>
      <c r="T252" s="239"/>
      <c r="U252" s="239"/>
      <c r="V252" s="239"/>
      <c r="W252" s="224"/>
      <c r="X252" s="166" t="s">
        <v>425</v>
      </c>
      <c r="Y252" s="166" t="s">
        <v>429</v>
      </c>
      <c r="Z252" s="178"/>
    </row>
    <row r="253" spans="1:26" s="13" customFormat="1" ht="12.75">
      <c r="A253" s="219"/>
      <c r="B253" s="10" t="s">
        <v>43</v>
      </c>
      <c r="C253" s="73">
        <v>54</v>
      </c>
      <c r="D253" s="89">
        <v>5.021720750752994</v>
      </c>
      <c r="E253" s="11">
        <v>2.214566929133858</v>
      </c>
      <c r="F253" s="11">
        <v>6.365030926263981</v>
      </c>
      <c r="G253" s="11">
        <v>5.860418634367158</v>
      </c>
      <c r="H253" s="90">
        <v>8.952386811023624</v>
      </c>
      <c r="I253" s="219"/>
      <c r="J253" s="210"/>
      <c r="K253" s="219"/>
      <c r="L253" s="297"/>
      <c r="M253" s="208"/>
      <c r="N253" s="208"/>
      <c r="O253" s="210"/>
      <c r="P253" s="150">
        <v>3.778065630397217</v>
      </c>
      <c r="Q253" s="21">
        <f t="shared" si="3"/>
        <v>12.17616580310893</v>
      </c>
      <c r="R253" s="151">
        <v>84.04576856649385</v>
      </c>
      <c r="S253" s="236"/>
      <c r="T253" s="239"/>
      <c r="U253" s="239"/>
      <c r="V253" s="239"/>
      <c r="W253" s="224"/>
      <c r="X253" s="166" t="s">
        <v>425</v>
      </c>
      <c r="Y253" s="166" t="s">
        <v>430</v>
      </c>
      <c r="Z253" s="178"/>
    </row>
    <row r="254" spans="1:26" s="13" customFormat="1" ht="12.75">
      <c r="A254" s="219"/>
      <c r="B254" s="10" t="s">
        <v>44</v>
      </c>
      <c r="C254" s="73">
        <v>55</v>
      </c>
      <c r="D254" s="89">
        <v>6.7251610348338025</v>
      </c>
      <c r="E254" s="11">
        <v>2.922138581928161</v>
      </c>
      <c r="F254" s="11">
        <v>7.689261533154656</v>
      </c>
      <c r="G254" s="11">
        <v>5.672350110261493</v>
      </c>
      <c r="H254" s="90">
        <v>22.04336201698888</v>
      </c>
      <c r="I254" s="219"/>
      <c r="J254" s="210"/>
      <c r="K254" s="219"/>
      <c r="L254" s="297"/>
      <c r="M254" s="208"/>
      <c r="N254" s="208"/>
      <c r="O254" s="210"/>
      <c r="P254" s="150">
        <v>3.9432176656151237</v>
      </c>
      <c r="Q254" s="21">
        <f aca="true" t="shared" si="4" ref="Q254:Q303">100-P254-R254</f>
        <v>9.328526363226729</v>
      </c>
      <c r="R254" s="151">
        <v>86.72825597115815</v>
      </c>
      <c r="S254" s="236"/>
      <c r="T254" s="239"/>
      <c r="U254" s="239"/>
      <c r="V254" s="239"/>
      <c r="W254" s="224"/>
      <c r="X254" s="166" t="s">
        <v>425</v>
      </c>
      <c r="Y254" s="166" t="s">
        <v>431</v>
      </c>
      <c r="Z254" s="178"/>
    </row>
    <row r="255" spans="1:26" s="13" customFormat="1" ht="12.75">
      <c r="A255" s="219"/>
      <c r="B255" s="10" t="s">
        <v>45</v>
      </c>
      <c r="C255" s="73">
        <v>56</v>
      </c>
      <c r="D255" s="89">
        <v>3.125074648962107</v>
      </c>
      <c r="E255" s="11">
        <v>1.4610692909640808</v>
      </c>
      <c r="F255" s="11">
        <v>6.861770873093138</v>
      </c>
      <c r="G255" s="11">
        <v>4.9521679280959</v>
      </c>
      <c r="H255" s="90">
        <v>19.18986122083005</v>
      </c>
      <c r="I255" s="219"/>
      <c r="J255" s="210"/>
      <c r="K255" s="219"/>
      <c r="L255" s="297"/>
      <c r="M255" s="208"/>
      <c r="N255" s="208"/>
      <c r="O255" s="210"/>
      <c r="P255" s="150">
        <v>4.630701551285093</v>
      </c>
      <c r="Q255" s="21">
        <f t="shared" si="4"/>
        <v>10.257003936096254</v>
      </c>
      <c r="R255" s="151">
        <v>85.11229451261865</v>
      </c>
      <c r="S255" s="236"/>
      <c r="T255" s="239"/>
      <c r="U255" s="239"/>
      <c r="V255" s="239"/>
      <c r="W255" s="224"/>
      <c r="X255" s="166" t="s">
        <v>425</v>
      </c>
      <c r="Y255" s="166" t="s">
        <v>432</v>
      </c>
      <c r="Z255" s="178"/>
    </row>
    <row r="256" spans="1:26" s="13" customFormat="1" ht="12.75">
      <c r="A256" s="219"/>
      <c r="B256" s="10" t="s">
        <v>46</v>
      </c>
      <c r="C256" s="73">
        <v>57</v>
      </c>
      <c r="D256" s="89">
        <v>0.7866078457154853</v>
      </c>
      <c r="E256" s="15">
        <v>0.4195819727667807</v>
      </c>
      <c r="F256" s="11">
        <v>4.076439311240517</v>
      </c>
      <c r="G256" s="11">
        <v>4.750893159845153</v>
      </c>
      <c r="H256" s="90">
        <v>4.476193405511811</v>
      </c>
      <c r="I256" s="219"/>
      <c r="J256" s="210"/>
      <c r="K256" s="219"/>
      <c r="L256" s="297"/>
      <c r="M256" s="208"/>
      <c r="N256" s="208"/>
      <c r="O256" s="210"/>
      <c r="P256" s="150">
        <v>4.840791738382063</v>
      </c>
      <c r="Q256" s="21">
        <f t="shared" si="4"/>
        <v>17.437607573149762</v>
      </c>
      <c r="R256" s="151">
        <v>77.72160068846817</v>
      </c>
      <c r="S256" s="236"/>
      <c r="T256" s="239"/>
      <c r="U256" s="239"/>
      <c r="V256" s="239"/>
      <c r="W256" s="224"/>
      <c r="X256" s="166" t="s">
        <v>433</v>
      </c>
      <c r="Y256" s="166" t="s">
        <v>149</v>
      </c>
      <c r="Z256" s="178"/>
    </row>
    <row r="257" spans="1:26" s="44" customFormat="1" ht="13.5" thickBot="1">
      <c r="A257" s="220"/>
      <c r="B257" s="42" t="s">
        <v>47</v>
      </c>
      <c r="C257" s="74">
        <v>58</v>
      </c>
      <c r="D257" s="91">
        <v>9.200352011977634</v>
      </c>
      <c r="E257" s="43">
        <v>3.8557849752288993</v>
      </c>
      <c r="F257" s="43">
        <v>6.829795739729487</v>
      </c>
      <c r="G257" s="43">
        <v>7.976676161632241</v>
      </c>
      <c r="H257" s="92">
        <v>8.952386811023624</v>
      </c>
      <c r="I257" s="220"/>
      <c r="J257" s="213"/>
      <c r="K257" s="220"/>
      <c r="L257" s="298"/>
      <c r="M257" s="212"/>
      <c r="N257" s="212"/>
      <c r="O257" s="213"/>
      <c r="P257" s="152">
        <v>2.217049107638048</v>
      </c>
      <c r="Q257" s="62">
        <f t="shared" si="4"/>
        <v>12.7369471233785</v>
      </c>
      <c r="R257" s="153">
        <v>85.04600376898345</v>
      </c>
      <c r="S257" s="237"/>
      <c r="T257" s="240"/>
      <c r="U257" s="240"/>
      <c r="V257" s="240"/>
      <c r="W257" s="225"/>
      <c r="X257" s="167" t="s">
        <v>433</v>
      </c>
      <c r="Y257" s="167" t="s">
        <v>429</v>
      </c>
      <c r="Z257" s="179"/>
    </row>
    <row r="258" spans="1:26" s="67" customFormat="1" ht="13.5" thickBot="1">
      <c r="A258" s="63" t="s">
        <v>37</v>
      </c>
      <c r="B258" s="64" t="s">
        <v>121</v>
      </c>
      <c r="C258" s="80">
        <v>59</v>
      </c>
      <c r="D258" s="111">
        <v>4.286785133707729</v>
      </c>
      <c r="E258" s="65">
        <v>1.9278924876144499</v>
      </c>
      <c r="F258" s="65">
        <v>6.342921417046883</v>
      </c>
      <c r="G258" s="65">
        <v>5.06083687274854</v>
      </c>
      <c r="H258" s="112">
        <v>11.812745217444597</v>
      </c>
      <c r="I258" s="63" t="s">
        <v>514</v>
      </c>
      <c r="J258" s="119" t="s">
        <v>514</v>
      </c>
      <c r="K258" s="63">
        <v>4</v>
      </c>
      <c r="L258" s="64">
        <v>2</v>
      </c>
      <c r="M258" s="64">
        <v>6</v>
      </c>
      <c r="N258" s="64">
        <v>5</v>
      </c>
      <c r="O258" s="119">
        <v>12</v>
      </c>
      <c r="P258" s="111">
        <v>4.520795660036845</v>
      </c>
      <c r="Q258" s="65">
        <f t="shared" si="4"/>
        <v>11.482820976491126</v>
      </c>
      <c r="R258" s="112">
        <v>83.99638336347203</v>
      </c>
      <c r="S258" s="159" t="s">
        <v>514</v>
      </c>
      <c r="T258" s="66" t="s">
        <v>514</v>
      </c>
      <c r="U258" s="66" t="s">
        <v>514</v>
      </c>
      <c r="V258" s="66" t="s">
        <v>514</v>
      </c>
      <c r="W258" s="160" t="s">
        <v>514</v>
      </c>
      <c r="X258" s="172" t="s">
        <v>433</v>
      </c>
      <c r="Y258" s="172" t="s">
        <v>149</v>
      </c>
      <c r="Z258" s="183"/>
    </row>
    <row r="259" spans="1:26" s="40" customFormat="1" ht="12.75">
      <c r="A259" s="264" t="s">
        <v>124</v>
      </c>
      <c r="B259" s="37" t="s">
        <v>85</v>
      </c>
      <c r="C259" s="72">
        <v>14</v>
      </c>
      <c r="D259" s="96">
        <v>0.004197828007113503</v>
      </c>
      <c r="E259" s="49">
        <v>0.004325326033464567</v>
      </c>
      <c r="F259" s="38">
        <v>3.549619636083867</v>
      </c>
      <c r="G259" s="38">
        <v>1.0742188028809554</v>
      </c>
      <c r="H259" s="97">
        <v>0.7912866777349767</v>
      </c>
      <c r="I259" s="253">
        <v>3</v>
      </c>
      <c r="J259" s="254">
        <v>3</v>
      </c>
      <c r="K259" s="229">
        <f>(D259*0.5+SUM(D260:D282)*1.5)/35</f>
        <v>9.605514229938919</v>
      </c>
      <c r="L259" s="276">
        <f>(E259*0.5+SUM(E260:E282)*1.5)/35</f>
        <v>3.9297169385660204</v>
      </c>
      <c r="M259" s="226">
        <f>(F259*0.5+SUM(F260:F282)*1.5)/35</f>
        <v>5.964451662800533</v>
      </c>
      <c r="N259" s="226">
        <f>(G259*0.5+SUM(G260:G282)*1.5)/35</f>
        <v>4.826438653497547</v>
      </c>
      <c r="O259" s="232">
        <f>(H259*0.5+SUM(H260:H282)*1.5)/35</f>
        <v>13.228078454977943</v>
      </c>
      <c r="P259" s="148">
        <v>12.368583797155127</v>
      </c>
      <c r="Q259" s="61">
        <f t="shared" si="4"/>
        <v>11.873840445269238</v>
      </c>
      <c r="R259" s="149">
        <v>75.75757575757564</v>
      </c>
      <c r="S259" s="229">
        <f>ABS(LOG(($I$259+$J$259)/2)-LOG(K259))</f>
        <v>0.5053993649982893</v>
      </c>
      <c r="T259" s="226">
        <f>ABS(LOG(($I$259+$J$259)/2)-LOG(L259))</f>
        <v>0.11724001411729895</v>
      </c>
      <c r="U259" s="226">
        <f>ABS(LOG(($I$259+$J$259)/2)-LOG(M259))</f>
        <v>0.2984492685983136</v>
      </c>
      <c r="V259" s="226">
        <f>ABS(LOG(($I$259+$J$259)/2)-LOG(N259))</f>
        <v>0.2065055357366778</v>
      </c>
      <c r="W259" s="232">
        <f>ABS(LOG(($I$259+$J$259)/2)-LOG(O259))</f>
        <v>0.6443755073054136</v>
      </c>
      <c r="X259" s="163" t="s">
        <v>464</v>
      </c>
      <c r="Y259" s="163" t="s">
        <v>384</v>
      </c>
      <c r="Z259" s="177"/>
    </row>
    <row r="260" spans="1:26" s="13" customFormat="1" ht="12.75">
      <c r="A260" s="219"/>
      <c r="B260" s="10" t="s">
        <v>83</v>
      </c>
      <c r="C260" s="73">
        <v>15</v>
      </c>
      <c r="D260" s="98">
        <v>0.01934979950895112</v>
      </c>
      <c r="E260" s="15">
        <v>0.014053025742814413</v>
      </c>
      <c r="F260" s="11">
        <v>2.0178602114810027</v>
      </c>
      <c r="G260" s="11">
        <v>1.565546800405152</v>
      </c>
      <c r="H260" s="90">
        <v>1.6961601249097122</v>
      </c>
      <c r="I260" s="219"/>
      <c r="J260" s="210"/>
      <c r="K260" s="230"/>
      <c r="L260" s="277"/>
      <c r="M260" s="227"/>
      <c r="N260" s="227"/>
      <c r="O260" s="233"/>
      <c r="P260" s="150">
        <v>10.461538461538545</v>
      </c>
      <c r="Q260" s="21">
        <f t="shared" si="4"/>
        <v>21.796923076922923</v>
      </c>
      <c r="R260" s="151">
        <v>67.74153846153854</v>
      </c>
      <c r="S260" s="230"/>
      <c r="T260" s="227"/>
      <c r="U260" s="227"/>
      <c r="V260" s="227"/>
      <c r="W260" s="233"/>
      <c r="X260" s="166" t="s">
        <v>465</v>
      </c>
      <c r="Y260" s="166" t="s">
        <v>384</v>
      </c>
      <c r="Z260" s="178"/>
    </row>
    <row r="261" spans="1:26" s="13" customFormat="1" ht="12.75">
      <c r="A261" s="219"/>
      <c r="B261" s="10" t="s">
        <v>82</v>
      </c>
      <c r="C261" s="73">
        <v>16</v>
      </c>
      <c r="D261" s="98">
        <v>0.004930232750481772</v>
      </c>
      <c r="E261" s="15">
        <v>0.004325326033464567</v>
      </c>
      <c r="F261" s="11">
        <v>1.0984107962019927</v>
      </c>
      <c r="G261" s="11">
        <v>1.0829884553395708</v>
      </c>
      <c r="H261" s="108">
        <v>0.18457414402257183</v>
      </c>
      <c r="I261" s="219"/>
      <c r="J261" s="210"/>
      <c r="K261" s="230"/>
      <c r="L261" s="277"/>
      <c r="M261" s="227"/>
      <c r="N261" s="227"/>
      <c r="O261" s="233"/>
      <c r="P261" s="150">
        <v>12.327416173569944</v>
      </c>
      <c r="Q261" s="21">
        <f t="shared" si="4"/>
        <v>28.562623274161787</v>
      </c>
      <c r="R261" s="151">
        <v>59.10996055226827</v>
      </c>
      <c r="S261" s="230"/>
      <c r="T261" s="227"/>
      <c r="U261" s="227"/>
      <c r="V261" s="227"/>
      <c r="W261" s="233"/>
      <c r="X261" s="166" t="s">
        <v>466</v>
      </c>
      <c r="Y261" s="166" t="s">
        <v>450</v>
      </c>
      <c r="Z261" s="178"/>
    </row>
    <row r="262" spans="1:26" s="13" customFormat="1" ht="12.75">
      <c r="A262" s="219"/>
      <c r="B262" s="19" t="s">
        <v>81</v>
      </c>
      <c r="C262" s="73">
        <v>17</v>
      </c>
      <c r="D262" s="98">
        <v>0.0014284083581404298</v>
      </c>
      <c r="E262" s="15">
        <v>0.001594173756471156</v>
      </c>
      <c r="F262" s="11">
        <v>0.9654051560297078</v>
      </c>
      <c r="G262" s="11">
        <v>0.7573705759039039</v>
      </c>
      <c r="H262" s="108">
        <v>0.2797620878444882</v>
      </c>
      <c r="I262" s="219"/>
      <c r="J262" s="210"/>
      <c r="K262" s="230"/>
      <c r="L262" s="277"/>
      <c r="M262" s="227"/>
      <c r="N262" s="227"/>
      <c r="O262" s="233"/>
      <c r="P262" s="150">
        <v>14.138185394639786</v>
      </c>
      <c r="Q262" s="21">
        <f t="shared" si="4"/>
        <v>28.58372264568473</v>
      </c>
      <c r="R262" s="151">
        <v>57.27809195967548</v>
      </c>
      <c r="S262" s="230"/>
      <c r="T262" s="227"/>
      <c r="U262" s="227"/>
      <c r="V262" s="227"/>
      <c r="W262" s="233"/>
      <c r="X262" s="166" t="s">
        <v>467</v>
      </c>
      <c r="Y262" s="166" t="s">
        <v>450</v>
      </c>
      <c r="Z262" s="178"/>
    </row>
    <row r="263" spans="1:26" s="13" customFormat="1" ht="12.75">
      <c r="A263" s="219"/>
      <c r="B263" s="10" t="s">
        <v>80</v>
      </c>
      <c r="C263" s="73">
        <v>18</v>
      </c>
      <c r="D263" s="98">
        <v>0.22670990666351704</v>
      </c>
      <c r="E263" s="15">
        <v>0.12049328047590308</v>
      </c>
      <c r="F263" s="11">
        <v>2.9146449235981913</v>
      </c>
      <c r="G263" s="11">
        <v>2.2491307236814717</v>
      </c>
      <c r="H263" s="90">
        <v>2.7554202521236135</v>
      </c>
      <c r="I263" s="219"/>
      <c r="J263" s="210"/>
      <c r="K263" s="230"/>
      <c r="L263" s="277"/>
      <c r="M263" s="227"/>
      <c r="N263" s="227"/>
      <c r="O263" s="233"/>
      <c r="P263" s="150">
        <v>8.627064333251164</v>
      </c>
      <c r="Q263" s="21">
        <f t="shared" si="4"/>
        <v>18.412620162681847</v>
      </c>
      <c r="R263" s="151">
        <v>72.96031550406698</v>
      </c>
      <c r="S263" s="219"/>
      <c r="T263" s="208"/>
      <c r="U263" s="208"/>
      <c r="V263" s="208"/>
      <c r="W263" s="210"/>
      <c r="X263" s="166" t="s">
        <v>468</v>
      </c>
      <c r="Y263" s="166" t="s">
        <v>450</v>
      </c>
      <c r="Z263" s="178"/>
    </row>
    <row r="264" spans="1:26" s="13" customFormat="1" ht="12.75">
      <c r="A264" s="219"/>
      <c r="B264" s="10" t="s">
        <v>79</v>
      </c>
      <c r="C264" s="73">
        <v>19</v>
      </c>
      <c r="D264" s="98">
        <v>0.38552665457134394</v>
      </c>
      <c r="E264" s="15">
        <v>0.19574191162275237</v>
      </c>
      <c r="F264" s="11">
        <v>3.6064549725752393</v>
      </c>
      <c r="G264" s="11">
        <v>2.815593078440897</v>
      </c>
      <c r="H264" s="90">
        <v>4.2938517250678405</v>
      </c>
      <c r="I264" s="219"/>
      <c r="J264" s="210"/>
      <c r="K264" s="219"/>
      <c r="L264" s="297"/>
      <c r="M264" s="208"/>
      <c r="N264" s="208"/>
      <c r="O264" s="210"/>
      <c r="P264" s="150">
        <v>7.489701660217218</v>
      </c>
      <c r="Q264" s="21">
        <f t="shared" si="4"/>
        <v>16.52727499687937</v>
      </c>
      <c r="R264" s="151">
        <v>75.98302334290341</v>
      </c>
      <c r="S264" s="219"/>
      <c r="T264" s="208"/>
      <c r="U264" s="208"/>
      <c r="V264" s="208"/>
      <c r="W264" s="210"/>
      <c r="X264" s="166" t="s">
        <v>469</v>
      </c>
      <c r="Y264" s="166" t="s">
        <v>450</v>
      </c>
      <c r="Z264" s="178"/>
    </row>
    <row r="265" spans="1:26" s="13" customFormat="1" ht="12.75">
      <c r="A265" s="219"/>
      <c r="B265" s="10" t="s">
        <v>78</v>
      </c>
      <c r="C265" s="73">
        <v>20</v>
      </c>
      <c r="D265" s="98">
        <v>0.002819721665788336</v>
      </c>
      <c r="E265" s="15">
        <v>0.016142687553501907</v>
      </c>
      <c r="F265" s="11">
        <v>4.542044040465996</v>
      </c>
      <c r="G265" s="11">
        <v>1.7221559718731738</v>
      </c>
      <c r="H265" s="90">
        <v>4.414568328153256</v>
      </c>
      <c r="I265" s="219"/>
      <c r="J265" s="210"/>
      <c r="K265" s="219"/>
      <c r="L265" s="297"/>
      <c r="M265" s="208"/>
      <c r="N265" s="208"/>
      <c r="O265" s="210"/>
      <c r="P265" s="150">
        <v>9.978795060496429</v>
      </c>
      <c r="Q265" s="21">
        <f t="shared" si="4"/>
        <v>10.764625171510474</v>
      </c>
      <c r="R265" s="151">
        <v>79.2565797679931</v>
      </c>
      <c r="S265" s="219"/>
      <c r="T265" s="208"/>
      <c r="U265" s="208"/>
      <c r="V265" s="208"/>
      <c r="W265" s="210"/>
      <c r="X265" s="166" t="s">
        <v>470</v>
      </c>
      <c r="Y265" s="166" t="s">
        <v>376</v>
      </c>
      <c r="Z265" s="178"/>
    </row>
    <row r="266" spans="1:26" s="13" customFormat="1" ht="12.75">
      <c r="A266" s="219"/>
      <c r="B266" s="19" t="s">
        <v>77</v>
      </c>
      <c r="C266" s="73">
        <v>21</v>
      </c>
      <c r="D266" s="98">
        <v>0.016783900608802135</v>
      </c>
      <c r="E266" s="15">
        <v>0.01366874501486066</v>
      </c>
      <c r="F266" s="11">
        <v>4.040886151115717</v>
      </c>
      <c r="G266" s="11">
        <v>1.5596003701764316</v>
      </c>
      <c r="H266" s="90">
        <v>2.570898000779997</v>
      </c>
      <c r="I266" s="219"/>
      <c r="J266" s="210"/>
      <c r="K266" s="219"/>
      <c r="L266" s="297"/>
      <c r="M266" s="208"/>
      <c r="N266" s="208"/>
      <c r="O266" s="210"/>
      <c r="P266" s="150">
        <v>10.480807022140688</v>
      </c>
      <c r="Q266" s="21">
        <f t="shared" si="4"/>
        <v>11.921917987684992</v>
      </c>
      <c r="R266" s="151">
        <v>77.59727499017433</v>
      </c>
      <c r="S266" s="219"/>
      <c r="T266" s="208"/>
      <c r="U266" s="208"/>
      <c r="V266" s="208"/>
      <c r="W266" s="210"/>
      <c r="X266" s="166" t="s">
        <v>471</v>
      </c>
      <c r="Y266" s="166" t="s">
        <v>376</v>
      </c>
      <c r="Z266" s="178"/>
    </row>
    <row r="267" spans="1:26" s="13" customFormat="1" ht="12.75">
      <c r="A267" s="219"/>
      <c r="B267" s="10" t="s">
        <v>76</v>
      </c>
      <c r="C267" s="73">
        <v>22</v>
      </c>
      <c r="D267" s="98">
        <v>0.005076713699155425</v>
      </c>
      <c r="E267" s="15">
        <v>0.004325326033464567</v>
      </c>
      <c r="F267" s="11">
        <v>0.6145632140433687</v>
      </c>
      <c r="G267" s="11">
        <v>0.9288621833151478</v>
      </c>
      <c r="H267" s="108">
        <v>0.09228707201128591</v>
      </c>
      <c r="I267" s="219"/>
      <c r="J267" s="210"/>
      <c r="K267" s="219"/>
      <c r="L267" s="297"/>
      <c r="M267" s="208"/>
      <c r="N267" s="208"/>
      <c r="O267" s="210"/>
      <c r="P267" s="150">
        <v>13.10472862291131</v>
      </c>
      <c r="Q267" s="21">
        <f t="shared" si="4"/>
        <v>36.027083105820836</v>
      </c>
      <c r="R267" s="151">
        <v>50.868188271267854</v>
      </c>
      <c r="S267" s="219"/>
      <c r="T267" s="208"/>
      <c r="U267" s="208"/>
      <c r="V267" s="208"/>
      <c r="W267" s="210"/>
      <c r="X267" s="166" t="s">
        <v>472</v>
      </c>
      <c r="Y267" s="166" t="s">
        <v>245</v>
      </c>
      <c r="Z267" s="178"/>
    </row>
    <row r="268" spans="1:26" s="13" customFormat="1" ht="12.75">
      <c r="A268" s="219"/>
      <c r="B268" s="10" t="s">
        <v>75</v>
      </c>
      <c r="C268" s="73">
        <v>23</v>
      </c>
      <c r="D268" s="98">
        <v>0.05323548845739466</v>
      </c>
      <c r="E268" s="15">
        <v>0.033193040546288244</v>
      </c>
      <c r="F268" s="11">
        <v>0.8078416338191374</v>
      </c>
      <c r="G268" s="11">
        <v>2.140781759935163</v>
      </c>
      <c r="H268" s="90">
        <v>1.199366326301879</v>
      </c>
      <c r="I268" s="219"/>
      <c r="J268" s="210"/>
      <c r="K268" s="219"/>
      <c r="L268" s="297"/>
      <c r="M268" s="208"/>
      <c r="N268" s="208"/>
      <c r="O268" s="210"/>
      <c r="P268" s="150">
        <v>8.877052818464257</v>
      </c>
      <c r="Q268" s="21">
        <f t="shared" si="4"/>
        <v>36.37372392365731</v>
      </c>
      <c r="R268" s="151">
        <v>54.74922325787844</v>
      </c>
      <c r="S268" s="219"/>
      <c r="T268" s="208"/>
      <c r="U268" s="208"/>
      <c r="V268" s="208"/>
      <c r="W268" s="210"/>
      <c r="X268" s="166" t="s">
        <v>473</v>
      </c>
      <c r="Y268" s="166" t="s">
        <v>384</v>
      </c>
      <c r="Z268" s="178"/>
    </row>
    <row r="269" spans="1:26" s="13" customFormat="1" ht="12.75">
      <c r="A269" s="219"/>
      <c r="B269" s="10" t="s">
        <v>74</v>
      </c>
      <c r="C269" s="73">
        <v>24</v>
      </c>
      <c r="D269" s="98">
        <v>0.005907523225786852</v>
      </c>
      <c r="E269" s="15">
        <v>0.005325100981995233</v>
      </c>
      <c r="F269" s="11">
        <v>1.622761867457565</v>
      </c>
      <c r="G269" s="11">
        <v>1.0294968733313907</v>
      </c>
      <c r="H269" s="90">
        <v>0.8480800624548561</v>
      </c>
      <c r="I269" s="219"/>
      <c r="J269" s="210"/>
      <c r="K269" s="219"/>
      <c r="L269" s="297"/>
      <c r="M269" s="208"/>
      <c r="N269" s="208"/>
      <c r="O269" s="210"/>
      <c r="P269" s="150">
        <v>12.58389261744968</v>
      </c>
      <c r="Q269" s="21">
        <f t="shared" si="4"/>
        <v>22.77085330776606</v>
      </c>
      <c r="R269" s="151">
        <v>64.64525407478426</v>
      </c>
      <c r="S269" s="219"/>
      <c r="T269" s="208"/>
      <c r="U269" s="208"/>
      <c r="V269" s="208"/>
      <c r="W269" s="210"/>
      <c r="X269" s="166" t="s">
        <v>472</v>
      </c>
      <c r="Y269" s="166" t="s">
        <v>450</v>
      </c>
      <c r="Z269" s="178"/>
    </row>
    <row r="270" spans="1:26" s="13" customFormat="1" ht="12.75">
      <c r="A270" s="219"/>
      <c r="B270" s="19" t="s">
        <v>73</v>
      </c>
      <c r="C270" s="73">
        <v>25</v>
      </c>
      <c r="D270" s="98">
        <v>0.0007638206665358843</v>
      </c>
      <c r="E270" s="15">
        <v>0.0012421237248666497</v>
      </c>
      <c r="F270" s="11">
        <v>1.1748366904677519</v>
      </c>
      <c r="G270" s="15">
        <v>0.45175715151219364</v>
      </c>
      <c r="H270" s="108">
        <v>0.026502501951714268</v>
      </c>
      <c r="I270" s="219"/>
      <c r="J270" s="210"/>
      <c r="K270" s="219"/>
      <c r="L270" s="297"/>
      <c r="M270" s="208"/>
      <c r="N270" s="208"/>
      <c r="O270" s="210"/>
      <c r="P270" s="150">
        <v>16.754427955959837</v>
      </c>
      <c r="Q270" s="21">
        <f t="shared" si="4"/>
        <v>23.180947821924264</v>
      </c>
      <c r="R270" s="151">
        <v>60.064624222115896</v>
      </c>
      <c r="S270" s="219"/>
      <c r="T270" s="208"/>
      <c r="U270" s="208"/>
      <c r="V270" s="208"/>
      <c r="W270" s="210"/>
      <c r="X270" s="166" t="s">
        <v>472</v>
      </c>
      <c r="Y270" s="166" t="s">
        <v>450</v>
      </c>
      <c r="Z270" s="178"/>
    </row>
    <row r="271" spans="1:26" s="13" customFormat="1" ht="12.75">
      <c r="A271" s="219"/>
      <c r="B271" s="10" t="s">
        <v>72</v>
      </c>
      <c r="C271" s="73">
        <v>26</v>
      </c>
      <c r="D271" s="89">
        <v>1.0300408259419624</v>
      </c>
      <c r="E271" s="11">
        <v>0.59337851641404</v>
      </c>
      <c r="F271" s="11">
        <v>6.506284220195428</v>
      </c>
      <c r="G271" s="11">
        <v>3.6077786272985937</v>
      </c>
      <c r="H271" s="90">
        <v>10.00238663900407</v>
      </c>
      <c r="I271" s="219"/>
      <c r="J271" s="210"/>
      <c r="K271" s="219"/>
      <c r="L271" s="297"/>
      <c r="M271" s="208"/>
      <c r="N271" s="208"/>
      <c r="O271" s="210"/>
      <c r="P271" s="150">
        <v>6.234413965087217</v>
      </c>
      <c r="Q271" s="21">
        <f t="shared" si="4"/>
        <v>9.40829743822269</v>
      </c>
      <c r="R271" s="151">
        <v>84.3572885966901</v>
      </c>
      <c r="S271" s="219"/>
      <c r="T271" s="208"/>
      <c r="U271" s="208"/>
      <c r="V271" s="208"/>
      <c r="W271" s="210"/>
      <c r="X271" s="166" t="s">
        <v>474</v>
      </c>
      <c r="Y271" s="166" t="s">
        <v>384</v>
      </c>
      <c r="Z271" s="178"/>
    </row>
    <row r="272" spans="1:26" s="13" customFormat="1" ht="12.75">
      <c r="A272" s="219"/>
      <c r="B272" s="10" t="s">
        <v>71</v>
      </c>
      <c r="C272" s="73">
        <v>27</v>
      </c>
      <c r="D272" s="89">
        <v>43.17205245642761</v>
      </c>
      <c r="E272" s="11">
        <v>16.76086381994166</v>
      </c>
      <c r="F272" s="11">
        <v>11.223318947906378</v>
      </c>
      <c r="G272" s="11">
        <v>8.935672063728934</v>
      </c>
      <c r="H272" s="90">
        <v>38.915483401431416</v>
      </c>
      <c r="I272" s="219"/>
      <c r="J272" s="210"/>
      <c r="K272" s="219"/>
      <c r="L272" s="297"/>
      <c r="M272" s="208"/>
      <c r="N272" s="208"/>
      <c r="O272" s="210"/>
      <c r="P272" s="150">
        <v>1.6422158966499116</v>
      </c>
      <c r="Q272" s="21">
        <f t="shared" si="4"/>
        <v>6.262316619224791</v>
      </c>
      <c r="R272" s="151">
        <v>92.0954674841253</v>
      </c>
      <c r="S272" s="219"/>
      <c r="T272" s="208"/>
      <c r="U272" s="208"/>
      <c r="V272" s="208"/>
      <c r="W272" s="210"/>
      <c r="X272" s="166" t="s">
        <v>475</v>
      </c>
      <c r="Y272" s="166" t="s">
        <v>476</v>
      </c>
      <c r="Z272" s="178"/>
    </row>
    <row r="273" spans="1:26" s="13" customFormat="1" ht="12.75">
      <c r="A273" s="219"/>
      <c r="B273" s="10" t="s">
        <v>70</v>
      </c>
      <c r="C273" s="73">
        <v>28</v>
      </c>
      <c r="D273" s="89">
        <v>15.836861519502058</v>
      </c>
      <c r="E273" s="11">
        <v>6.713311564268497</v>
      </c>
      <c r="F273" s="11">
        <v>9.635147148554456</v>
      </c>
      <c r="G273" s="11">
        <v>8.180638293636655</v>
      </c>
      <c r="H273" s="90">
        <v>29.08639056144759</v>
      </c>
      <c r="I273" s="219"/>
      <c r="J273" s="210"/>
      <c r="K273" s="219"/>
      <c r="L273" s="297"/>
      <c r="M273" s="208"/>
      <c r="N273" s="208"/>
      <c r="O273" s="210"/>
      <c r="P273" s="150">
        <v>2.0892092343047413</v>
      </c>
      <c r="Q273" s="21">
        <f t="shared" si="4"/>
        <v>7.980779275044469</v>
      </c>
      <c r="R273" s="151">
        <v>89.93001149065078</v>
      </c>
      <c r="S273" s="219"/>
      <c r="T273" s="208"/>
      <c r="U273" s="208"/>
      <c r="V273" s="208"/>
      <c r="W273" s="210"/>
      <c r="X273" s="166" t="s">
        <v>478</v>
      </c>
      <c r="Y273" s="166" t="s">
        <v>477</v>
      </c>
      <c r="Z273" s="178"/>
    </row>
    <row r="274" spans="1:26" s="13" customFormat="1" ht="12.75">
      <c r="A274" s="219"/>
      <c r="B274" s="19" t="s">
        <v>69</v>
      </c>
      <c r="C274" s="73">
        <v>29</v>
      </c>
      <c r="D274" s="89">
        <v>13.588867159599568</v>
      </c>
      <c r="E274" s="11">
        <v>5.844277163856323</v>
      </c>
      <c r="F274" s="11">
        <v>9.545151713087412</v>
      </c>
      <c r="G274" s="11">
        <v>7.971249103605855</v>
      </c>
      <c r="H274" s="90">
        <v>23.625490434889187</v>
      </c>
      <c r="I274" s="219"/>
      <c r="J274" s="210"/>
      <c r="K274" s="219"/>
      <c r="L274" s="297"/>
      <c r="M274" s="208"/>
      <c r="N274" s="208"/>
      <c r="O274" s="210"/>
      <c r="P274" s="150">
        <v>2.220495170423123</v>
      </c>
      <c r="Q274" s="21">
        <f t="shared" si="4"/>
        <v>7.98268013767057</v>
      </c>
      <c r="R274" s="151">
        <v>89.79682469190631</v>
      </c>
      <c r="S274" s="219"/>
      <c r="T274" s="208"/>
      <c r="U274" s="208"/>
      <c r="V274" s="208"/>
      <c r="W274" s="210"/>
      <c r="X274" s="166" t="s">
        <v>479</v>
      </c>
      <c r="Y274" s="166" t="s">
        <v>378</v>
      </c>
      <c r="Z274" s="178"/>
    </row>
    <row r="275" spans="1:26" s="13" customFormat="1" ht="12.75">
      <c r="A275" s="219"/>
      <c r="B275" s="10" t="s">
        <v>68</v>
      </c>
      <c r="C275" s="73">
        <v>30</v>
      </c>
      <c r="D275" s="89">
        <v>17.16846392185434</v>
      </c>
      <c r="E275" s="11">
        <v>7.195149180320984</v>
      </c>
      <c r="F275" s="11">
        <v>10.026542375685954</v>
      </c>
      <c r="G275" s="11">
        <v>7.987105561253355</v>
      </c>
      <c r="H275" s="90">
        <v>29.08639056144759</v>
      </c>
      <c r="I275" s="219"/>
      <c r="J275" s="210"/>
      <c r="K275" s="219"/>
      <c r="L275" s="297"/>
      <c r="M275" s="208"/>
      <c r="N275" s="208"/>
      <c r="O275" s="210"/>
      <c r="P275" s="150">
        <v>2.2104332449159267</v>
      </c>
      <c r="Q275" s="21">
        <f t="shared" si="4"/>
        <v>7.294429708222822</v>
      </c>
      <c r="R275" s="151">
        <v>90.49513704686125</v>
      </c>
      <c r="S275" s="219"/>
      <c r="T275" s="208"/>
      <c r="U275" s="208"/>
      <c r="V275" s="208"/>
      <c r="W275" s="210"/>
      <c r="X275" s="166" t="s">
        <v>480</v>
      </c>
      <c r="Y275" s="166" t="s">
        <v>378</v>
      </c>
      <c r="Z275" s="178"/>
    </row>
    <row r="276" spans="1:26" s="13" customFormat="1" ht="12.75">
      <c r="A276" s="219"/>
      <c r="B276" s="10" t="s">
        <v>67</v>
      </c>
      <c r="C276" s="73">
        <v>31</v>
      </c>
      <c r="D276" s="89">
        <v>11.496652514853455</v>
      </c>
      <c r="E276" s="11">
        <v>4.880485257327509</v>
      </c>
      <c r="F276" s="11">
        <v>8.033255245129514</v>
      </c>
      <c r="G276" s="11">
        <v>8.14113570209819</v>
      </c>
      <c r="H276" s="90">
        <v>10.283592003119992</v>
      </c>
      <c r="I276" s="219"/>
      <c r="J276" s="210"/>
      <c r="K276" s="219"/>
      <c r="L276" s="297"/>
      <c r="M276" s="208"/>
      <c r="N276" s="208"/>
      <c r="O276" s="210"/>
      <c r="P276" s="150">
        <v>2.1137180300149074</v>
      </c>
      <c r="Q276" s="21">
        <f t="shared" si="4"/>
        <v>10.536884379623686</v>
      </c>
      <c r="R276" s="151">
        <v>87.3493975903614</v>
      </c>
      <c r="S276" s="219"/>
      <c r="T276" s="208"/>
      <c r="U276" s="208"/>
      <c r="V276" s="208"/>
      <c r="W276" s="210"/>
      <c r="X276" s="166" t="s">
        <v>481</v>
      </c>
      <c r="Y276" s="166" t="s">
        <v>378</v>
      </c>
      <c r="Z276" s="178"/>
    </row>
    <row r="277" spans="1:26" s="13" customFormat="1" ht="12.75">
      <c r="A277" s="219"/>
      <c r="B277" s="10" t="s">
        <v>66</v>
      </c>
      <c r="C277" s="73">
        <v>32</v>
      </c>
      <c r="D277" s="89">
        <v>36.96856405147146</v>
      </c>
      <c r="E277" s="11">
        <v>14.390298360641978</v>
      </c>
      <c r="F277" s="11">
        <v>11.039370030938777</v>
      </c>
      <c r="G277" s="11">
        <v>8.36642783165404</v>
      </c>
      <c r="H277" s="90">
        <v>31.174021524725635</v>
      </c>
      <c r="I277" s="219"/>
      <c r="J277" s="210"/>
      <c r="K277" s="219"/>
      <c r="L277" s="297"/>
      <c r="M277" s="208"/>
      <c r="N277" s="208"/>
      <c r="O277" s="210"/>
      <c r="P277" s="150">
        <v>1.9755037534570614</v>
      </c>
      <c r="Q277" s="21">
        <f t="shared" si="4"/>
        <v>6.163571710786329</v>
      </c>
      <c r="R277" s="151">
        <v>91.86092453575661</v>
      </c>
      <c r="S277" s="219"/>
      <c r="T277" s="208"/>
      <c r="U277" s="208"/>
      <c r="V277" s="208"/>
      <c r="W277" s="210"/>
      <c r="X277" s="166" t="s">
        <v>206</v>
      </c>
      <c r="Y277" s="166" t="s">
        <v>460</v>
      </c>
      <c r="Z277" s="178"/>
    </row>
    <row r="278" spans="1:26" s="13" customFormat="1" ht="12.75">
      <c r="A278" s="219"/>
      <c r="B278" s="19" t="s">
        <v>65</v>
      </c>
      <c r="C278" s="73">
        <v>33</v>
      </c>
      <c r="D278" s="89">
        <v>14.434153123019097</v>
      </c>
      <c r="E278" s="11">
        <v>6.092458840185872</v>
      </c>
      <c r="F278" s="11">
        <v>9.650155051342693</v>
      </c>
      <c r="G278" s="11">
        <v>8.039660252339171</v>
      </c>
      <c r="H278" s="90">
        <v>19.18986122083005</v>
      </c>
      <c r="I278" s="219"/>
      <c r="J278" s="210"/>
      <c r="K278" s="219"/>
      <c r="L278" s="297"/>
      <c r="M278" s="208"/>
      <c r="N278" s="208"/>
      <c r="O278" s="210"/>
      <c r="P278" s="150">
        <v>2.17722621380373</v>
      </c>
      <c r="Q278" s="21">
        <f t="shared" si="4"/>
        <v>7.870672762899943</v>
      </c>
      <c r="R278" s="151">
        <v>89.95210102329632</v>
      </c>
      <c r="S278" s="219"/>
      <c r="T278" s="208"/>
      <c r="U278" s="208"/>
      <c r="V278" s="208"/>
      <c r="W278" s="210"/>
      <c r="X278" s="166" t="s">
        <v>482</v>
      </c>
      <c r="Y278" s="166" t="s">
        <v>374</v>
      </c>
      <c r="Z278" s="178"/>
    </row>
    <row r="279" spans="1:26" s="13" customFormat="1" ht="12.75">
      <c r="A279" s="219"/>
      <c r="B279" s="10" t="s">
        <v>64</v>
      </c>
      <c r="C279" s="73">
        <v>34</v>
      </c>
      <c r="D279" s="89">
        <v>26.244949410362217</v>
      </c>
      <c r="E279" s="11">
        <v>10.607586950364528</v>
      </c>
      <c r="F279" s="11">
        <v>10.325266129397184</v>
      </c>
      <c r="G279" s="11">
        <v>9.202687053160352</v>
      </c>
      <c r="H279" s="90">
        <v>35.809547244094475</v>
      </c>
      <c r="I279" s="219"/>
      <c r="J279" s="210"/>
      <c r="K279" s="219"/>
      <c r="L279" s="297"/>
      <c r="M279" s="208"/>
      <c r="N279" s="208"/>
      <c r="O279" s="210"/>
      <c r="P279" s="150">
        <v>1.49313159466457</v>
      </c>
      <c r="Q279" s="21">
        <f t="shared" si="4"/>
        <v>7.595062711527035</v>
      </c>
      <c r="R279" s="151">
        <v>90.91180569380839</v>
      </c>
      <c r="S279" s="219"/>
      <c r="T279" s="208"/>
      <c r="U279" s="208"/>
      <c r="V279" s="208"/>
      <c r="W279" s="210"/>
      <c r="X279" s="166" t="s">
        <v>483</v>
      </c>
      <c r="Y279" s="166" t="s">
        <v>484</v>
      </c>
      <c r="Z279" s="178"/>
    </row>
    <row r="280" spans="1:26" s="13" customFormat="1" ht="12.75">
      <c r="A280" s="219"/>
      <c r="B280" s="10" t="s">
        <v>63</v>
      </c>
      <c r="C280" s="73">
        <v>35</v>
      </c>
      <c r="D280" s="89">
        <v>15.111636894311438</v>
      </c>
      <c r="E280" s="11">
        <v>6.351179740227582</v>
      </c>
      <c r="F280" s="11">
        <v>9.770013388580045</v>
      </c>
      <c r="G280" s="11">
        <v>9.183937705139346</v>
      </c>
      <c r="H280" s="90">
        <v>23.625490434889187</v>
      </c>
      <c r="I280" s="219"/>
      <c r="J280" s="210"/>
      <c r="K280" s="219"/>
      <c r="L280" s="297"/>
      <c r="M280" s="208"/>
      <c r="N280" s="208"/>
      <c r="O280" s="210"/>
      <c r="P280" s="150">
        <v>1.5034579532926016</v>
      </c>
      <c r="Q280" s="21">
        <f t="shared" si="4"/>
        <v>8.369249273328634</v>
      </c>
      <c r="R280" s="151">
        <v>90.12729277337877</v>
      </c>
      <c r="S280" s="219"/>
      <c r="T280" s="208"/>
      <c r="U280" s="208"/>
      <c r="V280" s="208"/>
      <c r="W280" s="210"/>
      <c r="X280" s="166" t="s">
        <v>463</v>
      </c>
      <c r="Y280" s="166" t="s">
        <v>214</v>
      </c>
      <c r="Z280" s="178"/>
    </row>
    <row r="281" spans="1:26" s="13" customFormat="1" ht="12.75">
      <c r="A281" s="219"/>
      <c r="B281" s="10" t="s">
        <v>62</v>
      </c>
      <c r="C281" s="73">
        <v>36</v>
      </c>
      <c r="D281" s="89">
        <v>14.882377816347852</v>
      </c>
      <c r="E281" s="11">
        <v>6.00858215897099</v>
      </c>
      <c r="F281" s="11">
        <v>9.70390177264993</v>
      </c>
      <c r="G281" s="11">
        <v>7.428830053362448</v>
      </c>
      <c r="H281" s="90">
        <v>13.198228296774971</v>
      </c>
      <c r="I281" s="219"/>
      <c r="J281" s="210"/>
      <c r="K281" s="219"/>
      <c r="L281" s="297"/>
      <c r="M281" s="208"/>
      <c r="N281" s="208"/>
      <c r="O281" s="210"/>
      <c r="P281" s="150">
        <v>2.577319587628875</v>
      </c>
      <c r="Q281" s="21">
        <f t="shared" si="4"/>
        <v>7.391752577319508</v>
      </c>
      <c r="R281" s="151">
        <v>90.03092783505161</v>
      </c>
      <c r="S281" s="219"/>
      <c r="T281" s="208"/>
      <c r="U281" s="208"/>
      <c r="V281" s="208"/>
      <c r="W281" s="210"/>
      <c r="X281" s="166" t="s">
        <v>485</v>
      </c>
      <c r="Y281" s="166" t="s">
        <v>214</v>
      </c>
      <c r="Z281" s="178"/>
    </row>
    <row r="282" spans="1:26" s="44" customFormat="1" ht="13.5" thickBot="1">
      <c r="A282" s="220"/>
      <c r="B282" s="56" t="s">
        <v>61</v>
      </c>
      <c r="C282" s="74">
        <v>37</v>
      </c>
      <c r="D282" s="91">
        <v>13.470114225372171</v>
      </c>
      <c r="E282" s="43">
        <v>5.844277163856323</v>
      </c>
      <c r="F282" s="43">
        <v>9.12321657259438</v>
      </c>
      <c r="G282" s="43">
        <v>8.91042278945767</v>
      </c>
      <c r="H282" s="92">
        <v>26.033048775298326</v>
      </c>
      <c r="I282" s="220"/>
      <c r="J282" s="213"/>
      <c r="K282" s="220"/>
      <c r="L282" s="298"/>
      <c r="M282" s="212"/>
      <c r="N282" s="212"/>
      <c r="O282" s="213"/>
      <c r="P282" s="152">
        <v>1.6565433462175927</v>
      </c>
      <c r="Q282" s="62">
        <f t="shared" si="4"/>
        <v>9.188293760353261</v>
      </c>
      <c r="R282" s="153">
        <v>89.15516289342915</v>
      </c>
      <c r="S282" s="198"/>
      <c r="T282" s="209"/>
      <c r="U282" s="209"/>
      <c r="V282" s="209"/>
      <c r="W282" s="211"/>
      <c r="X282" s="167" t="s">
        <v>463</v>
      </c>
      <c r="Y282" s="167" t="s">
        <v>378</v>
      </c>
      <c r="Z282" s="179"/>
    </row>
    <row r="283" spans="1:26" s="40" customFormat="1" ht="12.75">
      <c r="A283" s="253" t="s">
        <v>38</v>
      </c>
      <c r="B283" s="37" t="s">
        <v>60</v>
      </c>
      <c r="C283" s="72">
        <v>38</v>
      </c>
      <c r="D283" s="87">
        <v>24.319449253583546</v>
      </c>
      <c r="E283" s="38">
        <v>10.175477554107598</v>
      </c>
      <c r="F283" s="38">
        <v>13.407796735933493</v>
      </c>
      <c r="G283" s="38">
        <v>11.089025537125703</v>
      </c>
      <c r="H283" s="88">
        <v>21.14540625219483</v>
      </c>
      <c r="I283" s="253">
        <v>14</v>
      </c>
      <c r="J283" s="254">
        <v>14</v>
      </c>
      <c r="K283" s="199">
        <f>((D303*1)+(SUM(D283:D302)*1.5))/31</f>
        <v>16.384135299882804</v>
      </c>
      <c r="L283" s="226">
        <f>((E303*1)+(SUM(E283:E302)*1.5))/31</f>
        <v>6.824884163003644</v>
      </c>
      <c r="M283" s="226">
        <f>((F303*1)+(SUM(F283:F302)*1.5))/31</f>
        <v>9.792948351045098</v>
      </c>
      <c r="N283" s="226">
        <f>((G303*1)+(SUM(G283:G302)*1.5))/31</f>
        <v>8.81433156171263</v>
      </c>
      <c r="O283" s="232">
        <f>((H303*1)+(SUM(H283:H302)*1.5))/31</f>
        <v>21.060357766392894</v>
      </c>
      <c r="P283" s="129">
        <v>0.5490282200503708</v>
      </c>
      <c r="Q283" s="45">
        <f t="shared" si="4"/>
        <v>4.831448336444538</v>
      </c>
      <c r="R283" s="185">
        <v>94.61952344350509</v>
      </c>
      <c r="S283" s="235">
        <f>ABS(LOG(($I$283+$J$283)/2)-LOG(K283))</f>
        <v>0.06829549002801416</v>
      </c>
      <c r="T283" s="238">
        <f>ABS(LOG(($I$283+$J$283)/2)-LOG(L283))</f>
        <v>0.3120327510709743</v>
      </c>
      <c r="U283" s="238">
        <f>ABS(LOG(($I$283+$J$283)/2)-LOG(M283))</f>
        <v>0.1552145716771327</v>
      </c>
      <c r="V283" s="238">
        <f>ABS(LOG(($I$283+$J$283)/2)-LOG(N283))</f>
        <v>0.20093865268633349</v>
      </c>
      <c r="W283" s="244">
        <f>ABS(LOG(($I$283+$J$283)/2)-LOG(O283))</f>
        <v>0.1773377088849286</v>
      </c>
      <c r="X283" s="189" t="s">
        <v>486</v>
      </c>
      <c r="Y283" s="163" t="s">
        <v>487</v>
      </c>
      <c r="Z283" s="177"/>
    </row>
    <row r="284" spans="1:26" s="13" customFormat="1" ht="12.75">
      <c r="A284" s="219"/>
      <c r="B284" s="10" t="s">
        <v>59</v>
      </c>
      <c r="C284" s="73">
        <v>39</v>
      </c>
      <c r="D284" s="89">
        <v>14.670250743842452</v>
      </c>
      <c r="E284" s="11">
        <v>6.263741171928078</v>
      </c>
      <c r="F284" s="11">
        <v>9.929880353526704</v>
      </c>
      <c r="G284" s="11">
        <v>9.971108413325737</v>
      </c>
      <c r="H284" s="90">
        <v>31.174021524725635</v>
      </c>
      <c r="I284" s="219"/>
      <c r="J284" s="210"/>
      <c r="K284" s="200"/>
      <c r="L284" s="227"/>
      <c r="M284" s="227"/>
      <c r="N284" s="227"/>
      <c r="O284" s="233"/>
      <c r="P284" s="131">
        <v>1.0870746820307935</v>
      </c>
      <c r="Q284" s="14">
        <f t="shared" si="4"/>
        <v>8.555277747581215</v>
      </c>
      <c r="R284" s="186">
        <v>90.357647570388</v>
      </c>
      <c r="S284" s="236"/>
      <c r="T284" s="239"/>
      <c r="U284" s="239"/>
      <c r="V284" s="239"/>
      <c r="W284" s="224"/>
      <c r="X284" s="190" t="s">
        <v>488</v>
      </c>
      <c r="Y284" s="166" t="s">
        <v>477</v>
      </c>
      <c r="Z284" s="178"/>
    </row>
    <row r="285" spans="1:26" s="13" customFormat="1" ht="12.75">
      <c r="A285" s="219"/>
      <c r="B285" s="10" t="s">
        <v>58</v>
      </c>
      <c r="C285" s="73">
        <v>40</v>
      </c>
      <c r="D285" s="89">
        <v>22.56609632103519</v>
      </c>
      <c r="E285" s="11">
        <v>9.107307519591146</v>
      </c>
      <c r="F285" s="11">
        <v>13.24072264109132</v>
      </c>
      <c r="G285" s="11">
        <v>10.06630992486756</v>
      </c>
      <c r="H285" s="90">
        <v>17.175406900271383</v>
      </c>
      <c r="I285" s="219"/>
      <c r="J285" s="210"/>
      <c r="K285" s="200"/>
      <c r="L285" s="227"/>
      <c r="M285" s="227"/>
      <c r="N285" s="227"/>
      <c r="O285" s="233"/>
      <c r="P285" s="131">
        <v>1.0389610389609865</v>
      </c>
      <c r="Q285" s="14">
        <f t="shared" si="4"/>
        <v>4.519480519480652</v>
      </c>
      <c r="R285" s="186">
        <v>94.44155844155836</v>
      </c>
      <c r="S285" s="236"/>
      <c r="T285" s="239"/>
      <c r="U285" s="239"/>
      <c r="V285" s="239"/>
      <c r="W285" s="224"/>
      <c r="X285" s="190" t="s">
        <v>489</v>
      </c>
      <c r="Y285" s="166" t="s">
        <v>477</v>
      </c>
      <c r="Z285" s="178"/>
    </row>
    <row r="286" spans="1:26" s="13" customFormat="1" ht="12.75">
      <c r="A286" s="219"/>
      <c r="B286" s="10" t="s">
        <v>57</v>
      </c>
      <c r="C286" s="81">
        <v>41</v>
      </c>
      <c r="D286" s="89">
        <v>33.81083340877408</v>
      </c>
      <c r="E286" s="11">
        <v>12.527482343856164</v>
      </c>
      <c r="F286" s="11">
        <v>11.74336896868902</v>
      </c>
      <c r="G286" s="11">
        <v>11.123826784332644</v>
      </c>
      <c r="H286" s="90">
        <v>41.13436801247995</v>
      </c>
      <c r="I286" s="219"/>
      <c r="J286" s="210"/>
      <c r="K286" s="200"/>
      <c r="L286" s="227"/>
      <c r="M286" s="227"/>
      <c r="N286" s="227"/>
      <c r="O286" s="233"/>
      <c r="P286" s="131">
        <v>0.5331627212623937</v>
      </c>
      <c r="Q286" s="14">
        <f t="shared" si="4"/>
        <v>6.728513542333104</v>
      </c>
      <c r="R286" s="186">
        <v>92.7383237364045</v>
      </c>
      <c r="S286" s="236"/>
      <c r="T286" s="239"/>
      <c r="U286" s="239"/>
      <c r="V286" s="239"/>
      <c r="W286" s="224"/>
      <c r="X286" s="190" t="s">
        <v>490</v>
      </c>
      <c r="Y286" s="166" t="s">
        <v>477</v>
      </c>
      <c r="Z286" s="178"/>
    </row>
    <row r="287" spans="1:26" s="13" customFormat="1" ht="12.75">
      <c r="A287" s="219"/>
      <c r="B287" s="10" t="s">
        <v>56</v>
      </c>
      <c r="C287" s="73">
        <v>42</v>
      </c>
      <c r="D287" s="89">
        <v>24.625320747993175</v>
      </c>
      <c r="E287" s="11">
        <v>10.035388747699</v>
      </c>
      <c r="F287" s="11">
        <v>12.309947507712284</v>
      </c>
      <c r="G287" s="11">
        <v>11.115654466149236</v>
      </c>
      <c r="H287" s="90">
        <v>22.04336201698888</v>
      </c>
      <c r="I287" s="219"/>
      <c r="J287" s="210"/>
      <c r="K287" s="299"/>
      <c r="L287" s="208"/>
      <c r="M287" s="208"/>
      <c r="N287" s="208"/>
      <c r="O287" s="210"/>
      <c r="P287" s="131">
        <v>0.5368839256953182</v>
      </c>
      <c r="Q287" s="14">
        <f t="shared" si="4"/>
        <v>6.056050681842521</v>
      </c>
      <c r="R287" s="186">
        <v>93.40706539246216</v>
      </c>
      <c r="S287" s="236"/>
      <c r="T287" s="239"/>
      <c r="U287" s="239"/>
      <c r="V287" s="239"/>
      <c r="W287" s="224"/>
      <c r="X287" s="190" t="s">
        <v>491</v>
      </c>
      <c r="Y287" s="166" t="s">
        <v>214</v>
      </c>
      <c r="Z287" s="178"/>
    </row>
    <row r="288" spans="1:26" s="13" customFormat="1" ht="12.75">
      <c r="A288" s="219"/>
      <c r="B288" s="10" t="s">
        <v>55</v>
      </c>
      <c r="C288" s="73">
        <v>43</v>
      </c>
      <c r="D288" s="89">
        <v>29.156949889655767</v>
      </c>
      <c r="E288" s="11">
        <v>12.017164317941983</v>
      </c>
      <c r="F288" s="11">
        <v>12.879112598951354</v>
      </c>
      <c r="G288" s="11">
        <v>11.054859294804931</v>
      </c>
      <c r="H288" s="90">
        <v>29.08639056144759</v>
      </c>
      <c r="I288" s="219"/>
      <c r="J288" s="210"/>
      <c r="K288" s="299"/>
      <c r="L288" s="208"/>
      <c r="M288" s="208"/>
      <c r="N288" s="208"/>
      <c r="O288" s="210"/>
      <c r="P288" s="131">
        <v>0.5646527385658373</v>
      </c>
      <c r="Q288" s="14">
        <f t="shared" si="4"/>
        <v>5.386787125917664</v>
      </c>
      <c r="R288" s="186">
        <v>94.0485601355165</v>
      </c>
      <c r="S288" s="236"/>
      <c r="T288" s="239"/>
      <c r="U288" s="239"/>
      <c r="V288" s="239"/>
      <c r="W288" s="224"/>
      <c r="X288" s="190" t="s">
        <v>492</v>
      </c>
      <c r="Y288" s="166" t="s">
        <v>477</v>
      </c>
      <c r="Z288" s="178"/>
    </row>
    <row r="289" spans="1:26" s="13" customFormat="1" ht="12.75">
      <c r="A289" s="219"/>
      <c r="B289" s="10" t="s">
        <v>54</v>
      </c>
      <c r="C289" s="73">
        <v>44</v>
      </c>
      <c r="D289" s="89">
        <v>30.058057680429947</v>
      </c>
      <c r="E289" s="11">
        <v>11.688554327712652</v>
      </c>
      <c r="F289" s="11">
        <v>12.68859184329014</v>
      </c>
      <c r="G289" s="11">
        <v>11.153569836507394</v>
      </c>
      <c r="H289" s="90">
        <v>27.90153082627768</v>
      </c>
      <c r="I289" s="219"/>
      <c r="J289" s="210"/>
      <c r="K289" s="299"/>
      <c r="L289" s="208"/>
      <c r="M289" s="208"/>
      <c r="N289" s="208"/>
      <c r="O289" s="210"/>
      <c r="P289" s="131">
        <v>0.5196424859695197</v>
      </c>
      <c r="Q289" s="14">
        <f t="shared" si="4"/>
        <v>5.643317397630611</v>
      </c>
      <c r="R289" s="186">
        <v>93.83704011639988</v>
      </c>
      <c r="S289" s="236"/>
      <c r="T289" s="239"/>
      <c r="U289" s="239"/>
      <c r="V289" s="239"/>
      <c r="W289" s="224"/>
      <c r="X289" s="190" t="s">
        <v>482</v>
      </c>
      <c r="Y289" s="166" t="s">
        <v>378</v>
      </c>
      <c r="Z289" s="178"/>
    </row>
    <row r="290" spans="1:26" s="13" customFormat="1" ht="12.75">
      <c r="A290" s="219"/>
      <c r="B290" s="10" t="s">
        <v>53</v>
      </c>
      <c r="C290" s="73">
        <v>45</v>
      </c>
      <c r="D290" s="89">
        <v>21.28685493454654</v>
      </c>
      <c r="E290" s="11">
        <v>8.858267716535432</v>
      </c>
      <c r="F290" s="11">
        <v>10.563439125921642</v>
      </c>
      <c r="G290" s="11">
        <v>9.867949935306736</v>
      </c>
      <c r="H290" s="90">
        <v>33.41148899073613</v>
      </c>
      <c r="I290" s="219"/>
      <c r="J290" s="210"/>
      <c r="K290" s="299"/>
      <c r="L290" s="208"/>
      <c r="M290" s="208"/>
      <c r="N290" s="208"/>
      <c r="O290" s="210"/>
      <c r="P290" s="131">
        <v>1.1397310234784024</v>
      </c>
      <c r="Q290" s="14">
        <f t="shared" si="4"/>
        <v>7.624800547070961</v>
      </c>
      <c r="R290" s="186">
        <v>91.23546842945063</v>
      </c>
      <c r="S290" s="236"/>
      <c r="T290" s="239"/>
      <c r="U290" s="239"/>
      <c r="V290" s="239"/>
      <c r="W290" s="224"/>
      <c r="X290" s="190" t="s">
        <v>493</v>
      </c>
      <c r="Y290" s="166" t="s">
        <v>374</v>
      </c>
      <c r="Z290" s="178"/>
    </row>
    <row r="291" spans="1:26" s="13" customFormat="1" ht="12.75">
      <c r="A291" s="219"/>
      <c r="B291" s="10" t="s">
        <v>52</v>
      </c>
      <c r="C291" s="73">
        <v>46</v>
      </c>
      <c r="D291" s="89">
        <v>7.236374258760618</v>
      </c>
      <c r="E291" s="11">
        <v>3.3566557821342484</v>
      </c>
      <c r="F291" s="11">
        <v>7.575577235653087</v>
      </c>
      <c r="G291" s="11">
        <v>6.595196061535532</v>
      </c>
      <c r="H291" s="90">
        <v>17.904773622047244</v>
      </c>
      <c r="I291" s="219"/>
      <c r="J291" s="210"/>
      <c r="K291" s="299"/>
      <c r="L291" s="208"/>
      <c r="M291" s="208"/>
      <c r="N291" s="208"/>
      <c r="O291" s="210"/>
      <c r="P291" s="131">
        <v>3.179987280050783</v>
      </c>
      <c r="Q291" s="14">
        <f t="shared" si="4"/>
        <v>10.303158787364893</v>
      </c>
      <c r="R291" s="186">
        <v>86.51685393258433</v>
      </c>
      <c r="S291" s="236"/>
      <c r="T291" s="239"/>
      <c r="U291" s="239"/>
      <c r="V291" s="239"/>
      <c r="W291" s="224"/>
      <c r="X291" s="190" t="s">
        <v>494</v>
      </c>
      <c r="Y291" s="166" t="s">
        <v>495</v>
      </c>
      <c r="Z291" s="178"/>
    </row>
    <row r="292" spans="1:26" s="13" customFormat="1" ht="12.75">
      <c r="A292" s="219"/>
      <c r="B292" s="10" t="s">
        <v>51</v>
      </c>
      <c r="C292" s="73">
        <v>47</v>
      </c>
      <c r="D292" s="89">
        <v>19.357511909522053</v>
      </c>
      <c r="E292" s="11">
        <v>8.26505602739298</v>
      </c>
      <c r="F292" s="11">
        <v>10.334302015204276</v>
      </c>
      <c r="G292" s="11">
        <v>7.9735765977108315</v>
      </c>
      <c r="H292" s="90">
        <v>36.81629064794719</v>
      </c>
      <c r="I292" s="219"/>
      <c r="J292" s="210"/>
      <c r="K292" s="299"/>
      <c r="L292" s="208"/>
      <c r="M292" s="208"/>
      <c r="N292" s="208"/>
      <c r="O292" s="210"/>
      <c r="P292" s="131">
        <v>2.219016975479784</v>
      </c>
      <c r="Q292" s="14">
        <f t="shared" si="4"/>
        <v>6.856762454232836</v>
      </c>
      <c r="R292" s="186">
        <v>90.92422057028737</v>
      </c>
      <c r="S292" s="236"/>
      <c r="T292" s="239"/>
      <c r="U292" s="239"/>
      <c r="V292" s="239"/>
      <c r="W292" s="224"/>
      <c r="X292" s="190" t="s">
        <v>493</v>
      </c>
      <c r="Y292" s="166" t="s">
        <v>496</v>
      </c>
      <c r="Z292" s="178"/>
    </row>
    <row r="293" spans="1:26" s="13" customFormat="1" ht="12.75">
      <c r="A293" s="219"/>
      <c r="B293" s="10" t="s">
        <v>50</v>
      </c>
      <c r="C293" s="73">
        <v>48</v>
      </c>
      <c r="D293" s="89">
        <v>12.808128517239421</v>
      </c>
      <c r="E293" s="11">
        <v>5.844277163856323</v>
      </c>
      <c r="F293" s="11">
        <v>8.815094125589154</v>
      </c>
      <c r="G293" s="11">
        <v>8.27240634068019</v>
      </c>
      <c r="H293" s="90">
        <v>10.283592003119992</v>
      </c>
      <c r="I293" s="219"/>
      <c r="J293" s="210"/>
      <c r="K293" s="299"/>
      <c r="L293" s="208"/>
      <c r="M293" s="208"/>
      <c r="N293" s="208"/>
      <c r="O293" s="210"/>
      <c r="P293" s="131">
        <v>2.032726903140491</v>
      </c>
      <c r="Q293" s="14">
        <f t="shared" si="4"/>
        <v>9.299725581868131</v>
      </c>
      <c r="R293" s="186">
        <v>88.66754751499138</v>
      </c>
      <c r="S293" s="236"/>
      <c r="T293" s="239"/>
      <c r="U293" s="239"/>
      <c r="V293" s="239"/>
      <c r="W293" s="224"/>
      <c r="X293" s="191" t="s">
        <v>482</v>
      </c>
      <c r="Y293" s="164" t="s">
        <v>378</v>
      </c>
      <c r="Z293" s="178"/>
    </row>
    <row r="294" spans="1:26" s="13" customFormat="1" ht="12.75">
      <c r="A294" s="219"/>
      <c r="B294" s="10" t="s">
        <v>49</v>
      </c>
      <c r="C294" s="73">
        <v>49</v>
      </c>
      <c r="D294" s="89">
        <v>2.1096197607696245</v>
      </c>
      <c r="E294" s="11">
        <v>1.1072834645669292</v>
      </c>
      <c r="F294" s="11">
        <v>5.936469477410906</v>
      </c>
      <c r="G294" s="11">
        <v>6.029892111556871</v>
      </c>
      <c r="H294" s="90">
        <v>6.072423344410057</v>
      </c>
      <c r="I294" s="219"/>
      <c r="J294" s="210"/>
      <c r="K294" s="299"/>
      <c r="L294" s="208"/>
      <c r="M294" s="208"/>
      <c r="N294" s="208"/>
      <c r="O294" s="210"/>
      <c r="P294" s="131">
        <v>3.6337209302325415</v>
      </c>
      <c r="Q294" s="14">
        <f t="shared" si="4"/>
        <v>13.309800664451885</v>
      </c>
      <c r="R294" s="186">
        <v>83.05647840531557</v>
      </c>
      <c r="S294" s="236"/>
      <c r="T294" s="239"/>
      <c r="U294" s="239"/>
      <c r="V294" s="239"/>
      <c r="W294" s="224"/>
      <c r="X294" s="191" t="s">
        <v>511</v>
      </c>
      <c r="Y294" s="164" t="s">
        <v>512</v>
      </c>
      <c r="Z294" s="178"/>
    </row>
    <row r="295" spans="1:26" s="13" customFormat="1" ht="12.75">
      <c r="A295" s="219"/>
      <c r="B295" s="10" t="s">
        <v>48</v>
      </c>
      <c r="C295" s="73">
        <v>50</v>
      </c>
      <c r="D295" s="89">
        <v>7.361417950608861</v>
      </c>
      <c r="E295" s="11">
        <v>3.3566557821342484</v>
      </c>
      <c r="F295" s="11">
        <v>7.7274229663589065</v>
      </c>
      <c r="G295" s="11">
        <v>6.302325047266912</v>
      </c>
      <c r="H295" s="90">
        <v>11.812745217444597</v>
      </c>
      <c r="I295" s="219"/>
      <c r="J295" s="210"/>
      <c r="K295" s="299"/>
      <c r="L295" s="208"/>
      <c r="M295" s="208"/>
      <c r="N295" s="208"/>
      <c r="O295" s="210"/>
      <c r="P295" s="154">
        <v>3.40997661730318</v>
      </c>
      <c r="Q295" s="70">
        <f t="shared" si="4"/>
        <v>9.791504286827688</v>
      </c>
      <c r="R295" s="187">
        <v>86.79851909586912</v>
      </c>
      <c r="S295" s="236"/>
      <c r="T295" s="239"/>
      <c r="U295" s="239"/>
      <c r="V295" s="239"/>
      <c r="W295" s="224"/>
      <c r="X295" s="192" t="s">
        <v>524</v>
      </c>
      <c r="Y295" s="184" t="s">
        <v>525</v>
      </c>
      <c r="Z295" s="178"/>
    </row>
    <row r="296" spans="1:26" s="13" customFormat="1" ht="12.75">
      <c r="A296" s="219"/>
      <c r="B296" s="10" t="s">
        <v>40</v>
      </c>
      <c r="C296" s="73">
        <v>51</v>
      </c>
      <c r="D296" s="89">
        <v>3.940749378897361</v>
      </c>
      <c r="E296" s="11">
        <v>1.9278924876144499</v>
      </c>
      <c r="F296" s="11">
        <v>6.263115660176194</v>
      </c>
      <c r="G296" s="11">
        <v>6.601336656408726</v>
      </c>
      <c r="H296" s="90">
        <v>6.784640499638849</v>
      </c>
      <c r="I296" s="219"/>
      <c r="J296" s="210"/>
      <c r="K296" s="299"/>
      <c r="L296" s="208"/>
      <c r="M296" s="208"/>
      <c r="N296" s="208"/>
      <c r="O296" s="210"/>
      <c r="P296" s="154">
        <v>3.175275190516411</v>
      </c>
      <c r="Q296" s="70">
        <f t="shared" si="4"/>
        <v>13.008044030482807</v>
      </c>
      <c r="R296" s="187">
        <v>83.81668077900078</v>
      </c>
      <c r="S296" s="236"/>
      <c r="T296" s="239"/>
      <c r="U296" s="239"/>
      <c r="V296" s="239"/>
      <c r="W296" s="224"/>
      <c r="X296" s="192" t="s">
        <v>526</v>
      </c>
      <c r="Y296" s="184" t="s">
        <v>378</v>
      </c>
      <c r="Z296" s="178"/>
    </row>
    <row r="297" spans="1:26" s="13" customFormat="1" ht="12.75">
      <c r="A297" s="219"/>
      <c r="B297" s="10" t="s">
        <v>41</v>
      </c>
      <c r="C297" s="73">
        <v>52</v>
      </c>
      <c r="D297" s="89">
        <v>6.279837531481062</v>
      </c>
      <c r="E297" s="11">
        <v>2.922138581928161</v>
      </c>
      <c r="F297" s="11">
        <v>7.366413675983913</v>
      </c>
      <c r="G297" s="11">
        <v>6.677906810807093</v>
      </c>
      <c r="H297" s="90">
        <v>15.587010762362818</v>
      </c>
      <c r="I297" s="219"/>
      <c r="J297" s="210"/>
      <c r="K297" s="299"/>
      <c r="L297" s="208"/>
      <c r="M297" s="208"/>
      <c r="N297" s="208"/>
      <c r="O297" s="210"/>
      <c r="P297" s="154">
        <v>3.1168831168832027</v>
      </c>
      <c r="Q297" s="70">
        <f t="shared" si="4"/>
        <v>10.763636363636365</v>
      </c>
      <c r="R297" s="187">
        <v>86.11948051948043</v>
      </c>
      <c r="S297" s="236"/>
      <c r="T297" s="239"/>
      <c r="U297" s="239"/>
      <c r="V297" s="239"/>
      <c r="W297" s="224"/>
      <c r="X297" s="192" t="s">
        <v>527</v>
      </c>
      <c r="Y297" s="184" t="s">
        <v>528</v>
      </c>
      <c r="Z297" s="178"/>
    </row>
    <row r="298" spans="1:26" s="13" customFormat="1" ht="12.75">
      <c r="A298" s="219"/>
      <c r="B298" s="10" t="s">
        <v>42</v>
      </c>
      <c r="C298" s="73">
        <v>53</v>
      </c>
      <c r="D298" s="89">
        <v>13.320101260653631</v>
      </c>
      <c r="E298" s="11">
        <v>5.606205386679392</v>
      </c>
      <c r="F298" s="11">
        <v>8.600462114319201</v>
      </c>
      <c r="G298" s="11">
        <v>6.428724849336333</v>
      </c>
      <c r="H298" s="90">
        <v>8.952386811023624</v>
      </c>
      <c r="I298" s="219"/>
      <c r="J298" s="210"/>
      <c r="K298" s="299"/>
      <c r="L298" s="208"/>
      <c r="M298" s="208"/>
      <c r="N298" s="208"/>
      <c r="O298" s="210"/>
      <c r="P298" s="154">
        <v>3.3094318808605463</v>
      </c>
      <c r="Q298" s="70">
        <f t="shared" si="4"/>
        <v>8.37286265857685</v>
      </c>
      <c r="R298" s="187">
        <v>88.3177054605626</v>
      </c>
      <c r="S298" s="236"/>
      <c r="T298" s="239"/>
      <c r="U298" s="239"/>
      <c r="V298" s="239"/>
      <c r="W298" s="224"/>
      <c r="X298" s="192" t="s">
        <v>316</v>
      </c>
      <c r="Y298" s="184" t="s">
        <v>529</v>
      </c>
      <c r="Z298" s="178"/>
    </row>
    <row r="299" spans="1:26" s="13" customFormat="1" ht="12.75">
      <c r="A299" s="219"/>
      <c r="B299" s="10" t="s">
        <v>43</v>
      </c>
      <c r="C299" s="73">
        <v>54</v>
      </c>
      <c r="D299" s="89">
        <v>21.49685002256509</v>
      </c>
      <c r="E299" s="11">
        <v>8.858267716535432</v>
      </c>
      <c r="F299" s="11">
        <v>11.645514907150305</v>
      </c>
      <c r="G299" s="11">
        <v>9.971341108383964</v>
      </c>
      <c r="H299" s="90">
        <v>20.004773278008148</v>
      </c>
      <c r="I299" s="219"/>
      <c r="J299" s="210"/>
      <c r="K299" s="299"/>
      <c r="L299" s="208"/>
      <c r="M299" s="208"/>
      <c r="N299" s="208"/>
      <c r="O299" s="210"/>
      <c r="P299" s="154">
        <v>1.0869565217390766</v>
      </c>
      <c r="Q299" s="70">
        <f t="shared" si="4"/>
        <v>6.293478260869577</v>
      </c>
      <c r="R299" s="187">
        <v>92.61956521739134</v>
      </c>
      <c r="S299" s="236"/>
      <c r="T299" s="239"/>
      <c r="U299" s="239"/>
      <c r="V299" s="239"/>
      <c r="W299" s="224"/>
      <c r="X299" s="192" t="s">
        <v>316</v>
      </c>
      <c r="Y299" s="184" t="s">
        <v>529</v>
      </c>
      <c r="Z299" s="178"/>
    </row>
    <row r="300" spans="1:26" s="13" customFormat="1" ht="12.75">
      <c r="A300" s="219"/>
      <c r="B300" s="10" t="s">
        <v>44</v>
      </c>
      <c r="C300" s="73">
        <v>55</v>
      </c>
      <c r="D300" s="89">
        <v>11.954960277431722</v>
      </c>
      <c r="E300" s="11">
        <v>5.303793475182264</v>
      </c>
      <c r="F300" s="11">
        <v>9.294847680147004</v>
      </c>
      <c r="G300" s="11">
        <v>7.993263017921046</v>
      </c>
      <c r="H300" s="90">
        <v>48.57938675528045</v>
      </c>
      <c r="I300" s="219"/>
      <c r="J300" s="210"/>
      <c r="K300" s="299"/>
      <c r="L300" s="208"/>
      <c r="M300" s="208"/>
      <c r="N300" s="208"/>
      <c r="O300" s="210"/>
      <c r="P300" s="154">
        <v>2.2065313327448473</v>
      </c>
      <c r="Q300" s="70">
        <f t="shared" si="4"/>
        <v>8.373786407767057</v>
      </c>
      <c r="R300" s="187">
        <v>89.4196822594881</v>
      </c>
      <c r="S300" s="236"/>
      <c r="T300" s="239"/>
      <c r="U300" s="239"/>
      <c r="V300" s="239"/>
      <c r="W300" s="224"/>
      <c r="X300" s="192" t="s">
        <v>530</v>
      </c>
      <c r="Y300" s="184" t="s">
        <v>477</v>
      </c>
      <c r="Z300" s="178"/>
    </row>
    <row r="301" spans="1:26" s="13" customFormat="1" ht="12.75">
      <c r="A301" s="219"/>
      <c r="B301" s="10" t="s">
        <v>45</v>
      </c>
      <c r="C301" s="73">
        <v>56</v>
      </c>
      <c r="D301" s="89">
        <v>12.002096683320158</v>
      </c>
      <c r="E301" s="11">
        <v>5.087738777053799</v>
      </c>
      <c r="F301" s="11">
        <v>8.015321894140332</v>
      </c>
      <c r="G301" s="11">
        <v>8.213526780825564</v>
      </c>
      <c r="H301" s="90">
        <v>8.952386811023624</v>
      </c>
      <c r="I301" s="219"/>
      <c r="J301" s="210"/>
      <c r="K301" s="299"/>
      <c r="L301" s="208"/>
      <c r="M301" s="208"/>
      <c r="N301" s="208"/>
      <c r="O301" s="210"/>
      <c r="P301" s="154">
        <v>2.0688941760628197</v>
      </c>
      <c r="Q301" s="70">
        <f t="shared" si="4"/>
        <v>10.613427123202769</v>
      </c>
      <c r="R301" s="187">
        <v>87.3176787007344</v>
      </c>
      <c r="S301" s="236"/>
      <c r="T301" s="239"/>
      <c r="U301" s="239"/>
      <c r="V301" s="239"/>
      <c r="W301" s="224"/>
      <c r="X301" s="192" t="s">
        <v>316</v>
      </c>
      <c r="Y301" s="184" t="s">
        <v>477</v>
      </c>
      <c r="Z301" s="178"/>
    </row>
    <row r="302" spans="1:26" s="13" customFormat="1" ht="12.75">
      <c r="A302" s="219"/>
      <c r="B302" s="10" t="s">
        <v>46</v>
      </c>
      <c r="C302" s="73">
        <v>57</v>
      </c>
      <c r="D302" s="89">
        <v>11.35547933212851</v>
      </c>
      <c r="E302" s="11">
        <v>4.9486142926427075</v>
      </c>
      <c r="F302" s="11">
        <v>8.179901597965538</v>
      </c>
      <c r="G302" s="11">
        <v>8.290219334635076</v>
      </c>
      <c r="H302" s="90">
        <v>13.569280999277698</v>
      </c>
      <c r="I302" s="219"/>
      <c r="J302" s="210"/>
      <c r="K302" s="299"/>
      <c r="L302" s="208"/>
      <c r="M302" s="208"/>
      <c r="N302" s="208"/>
      <c r="O302" s="210"/>
      <c r="P302" s="154">
        <v>2.0218358269309618</v>
      </c>
      <c r="Q302" s="70">
        <f t="shared" si="4"/>
        <v>10.37201779215512</v>
      </c>
      <c r="R302" s="187">
        <v>87.60614638091391</v>
      </c>
      <c r="S302" s="236"/>
      <c r="T302" s="239"/>
      <c r="U302" s="239"/>
      <c r="V302" s="239"/>
      <c r="W302" s="224"/>
      <c r="X302" s="192" t="s">
        <v>316</v>
      </c>
      <c r="Y302" s="184" t="s">
        <v>477</v>
      </c>
      <c r="Z302" s="178"/>
    </row>
    <row r="303" spans="1:26" s="44" customFormat="1" ht="13.5" thickBot="1">
      <c r="A303" s="220"/>
      <c r="B303" s="42" t="s">
        <v>47</v>
      </c>
      <c r="C303" s="74">
        <v>58</v>
      </c>
      <c r="D303" s="91">
        <v>13.33278450150885</v>
      </c>
      <c r="E303" s="43">
        <v>5.684465097473491</v>
      </c>
      <c r="F303" s="43">
        <v>8.80544419457584</v>
      </c>
      <c r="G303" s="43">
        <v>11.056250048859408</v>
      </c>
      <c r="H303" s="92">
        <v>10.283592003119992</v>
      </c>
      <c r="I303" s="220"/>
      <c r="J303" s="213"/>
      <c r="K303" s="300"/>
      <c r="L303" s="212"/>
      <c r="M303" s="212"/>
      <c r="N303" s="212"/>
      <c r="O303" s="213"/>
      <c r="P303" s="155">
        <v>0.5640157924424448</v>
      </c>
      <c r="Q303" s="71">
        <f t="shared" si="4"/>
        <v>10.783981951494383</v>
      </c>
      <c r="R303" s="188">
        <v>88.65200225606317</v>
      </c>
      <c r="S303" s="237"/>
      <c r="T303" s="240"/>
      <c r="U303" s="240"/>
      <c r="V303" s="240"/>
      <c r="W303" s="225"/>
      <c r="X303" s="193" t="s">
        <v>531</v>
      </c>
      <c r="Y303" s="173" t="s">
        <v>532</v>
      </c>
      <c r="Z303" s="179"/>
    </row>
    <row r="304" spans="3:26" s="68" customFormat="1" ht="12.75">
      <c r="C304" s="82" t="s">
        <v>39</v>
      </c>
      <c r="D304" s="113"/>
      <c r="E304" s="69"/>
      <c r="F304" s="69"/>
      <c r="G304" s="69"/>
      <c r="H304" s="114"/>
      <c r="I304" s="120"/>
      <c r="J304" s="121"/>
      <c r="K304" s="113"/>
      <c r="L304" s="69"/>
      <c r="M304" s="69"/>
      <c r="N304" s="69"/>
      <c r="O304" s="114"/>
      <c r="P304" s="120"/>
      <c r="R304" s="121"/>
      <c r="S304" s="120"/>
      <c r="W304" s="121"/>
      <c r="X304" s="174"/>
      <c r="Y304" s="174"/>
      <c r="Z304" s="85"/>
    </row>
    <row r="305" spans="1:24" ht="25.5" customHeight="1">
      <c r="A305" s="8" t="s">
        <v>123</v>
      </c>
      <c r="C305" s="84" t="s">
        <v>39</v>
      </c>
      <c r="Q305" s="84"/>
      <c r="R305" s="84"/>
      <c r="S305" s="241" t="s">
        <v>537</v>
      </c>
      <c r="T305" s="242"/>
      <c r="U305" s="242"/>
      <c r="V305" s="242"/>
      <c r="W305" s="243"/>
      <c r="X305" s="195"/>
    </row>
    <row r="306" spans="17:24" ht="12.75">
      <c r="Q306" s="84"/>
      <c r="R306" s="84" t="s">
        <v>539</v>
      </c>
      <c r="S306" s="1" t="s">
        <v>2</v>
      </c>
      <c r="T306" s="2" t="s">
        <v>3</v>
      </c>
      <c r="U306" s="2" t="s">
        <v>4</v>
      </c>
      <c r="V306" s="2" t="s">
        <v>5</v>
      </c>
      <c r="W306" s="3" t="s">
        <v>6</v>
      </c>
      <c r="X306" s="195"/>
    </row>
    <row r="307" spans="1:24" ht="12.75">
      <c r="A307" s="23" t="s">
        <v>125</v>
      </c>
      <c r="Q307" s="84"/>
      <c r="R307" s="84">
        <v>0</v>
      </c>
      <c r="S307" s="122">
        <v>14</v>
      </c>
      <c r="T307" s="8">
        <v>10</v>
      </c>
      <c r="U307" s="8">
        <v>19</v>
      </c>
      <c r="V307" s="8">
        <v>15</v>
      </c>
      <c r="W307" s="123">
        <v>16</v>
      </c>
      <c r="X307" s="195"/>
    </row>
    <row r="308" spans="1:24" ht="12.75">
      <c r="A308" s="24" t="s">
        <v>435</v>
      </c>
      <c r="B308" s="307" t="s">
        <v>540</v>
      </c>
      <c r="C308" s="308"/>
      <c r="D308" s="308"/>
      <c r="E308" s="308"/>
      <c r="F308" s="308"/>
      <c r="G308" s="309"/>
      <c r="H308" s="310"/>
      <c r="Q308" s="84"/>
      <c r="R308" s="84">
        <v>1</v>
      </c>
      <c r="S308" s="122">
        <v>6</v>
      </c>
      <c r="T308" s="8">
        <v>11</v>
      </c>
      <c r="U308" s="8">
        <v>8</v>
      </c>
      <c r="V308" s="8">
        <v>11</v>
      </c>
      <c r="W308" s="123">
        <v>7</v>
      </c>
      <c r="X308" s="195"/>
    </row>
    <row r="309" spans="1:24" ht="12.75">
      <c r="A309" s="25" t="s">
        <v>436</v>
      </c>
      <c r="B309" s="311"/>
      <c r="C309" s="312"/>
      <c r="D309" s="312"/>
      <c r="E309" s="312"/>
      <c r="F309" s="313"/>
      <c r="G309" s="314"/>
      <c r="H309" s="315"/>
      <c r="Q309" s="84"/>
      <c r="R309" s="84">
        <v>2</v>
      </c>
      <c r="S309" s="122">
        <v>1</v>
      </c>
      <c r="T309" s="8">
        <v>0</v>
      </c>
      <c r="U309" s="8">
        <v>0</v>
      </c>
      <c r="V309" s="8">
        <v>0</v>
      </c>
      <c r="W309" s="123">
        <v>1</v>
      </c>
      <c r="X309" s="195"/>
    </row>
    <row r="310" spans="1:24" ht="12.75">
      <c r="A310" s="26" t="s">
        <v>437</v>
      </c>
      <c r="B310" s="316"/>
      <c r="C310" s="317"/>
      <c r="D310" s="317"/>
      <c r="E310" s="317"/>
      <c r="F310" s="317"/>
      <c r="G310" s="318"/>
      <c r="H310" s="319"/>
      <c r="Q310" s="84"/>
      <c r="R310" s="84">
        <v>3</v>
      </c>
      <c r="S310" s="122">
        <v>0</v>
      </c>
      <c r="T310" s="8">
        <v>0</v>
      </c>
      <c r="U310" s="8">
        <v>0</v>
      </c>
      <c r="V310" s="8">
        <v>0</v>
      </c>
      <c r="W310" s="123">
        <v>0</v>
      </c>
      <c r="X310" s="195"/>
    </row>
    <row r="311" spans="1:24" ht="12.75">
      <c r="A311" s="194"/>
      <c r="B311" s="8" t="s">
        <v>534</v>
      </c>
      <c r="Q311" s="84"/>
      <c r="R311" s="84">
        <v>4</v>
      </c>
      <c r="S311" s="122">
        <v>0</v>
      </c>
      <c r="T311" s="8">
        <v>0</v>
      </c>
      <c r="U311" s="8">
        <v>0</v>
      </c>
      <c r="V311" s="8">
        <v>1</v>
      </c>
      <c r="W311" s="123">
        <v>0</v>
      </c>
      <c r="X311" s="195"/>
    </row>
    <row r="312" spans="1:24" ht="12.75">
      <c r="A312" s="8" t="s">
        <v>84</v>
      </c>
      <c r="B312" s="8" t="s">
        <v>541</v>
      </c>
      <c r="Q312" s="84"/>
      <c r="R312" s="196" t="s">
        <v>535</v>
      </c>
      <c r="S312" s="122">
        <v>6</v>
      </c>
      <c r="T312" s="8">
        <v>6</v>
      </c>
      <c r="U312" s="8">
        <v>0</v>
      </c>
      <c r="V312" s="8">
        <v>0</v>
      </c>
      <c r="W312" s="123">
        <v>3</v>
      </c>
      <c r="X312" s="195"/>
    </row>
    <row r="313" spans="17:24" ht="12.75">
      <c r="Q313" s="84"/>
      <c r="R313" s="84"/>
      <c r="X313" s="195"/>
    </row>
    <row r="314" spans="17:24" ht="12.75">
      <c r="Q314" s="84"/>
      <c r="R314" s="196" t="s">
        <v>536</v>
      </c>
      <c r="S314" s="122">
        <f>SUM(S307:S312)</f>
        <v>27</v>
      </c>
      <c r="T314" s="8">
        <f>SUM(T307:T312)</f>
        <v>27</v>
      </c>
      <c r="U314" s="8">
        <f>SUM(U307:U312)</f>
        <v>27</v>
      </c>
      <c r="V314" s="8">
        <f>SUM(V307:V312)</f>
        <v>27</v>
      </c>
      <c r="W314" s="123">
        <f>SUM(W307:W312)</f>
        <v>27</v>
      </c>
      <c r="X314" s="195"/>
    </row>
    <row r="315" spans="17:24" ht="12.75">
      <c r="Q315" s="84"/>
      <c r="R315" s="84"/>
      <c r="X315" s="195"/>
    </row>
    <row r="316" spans="17:24" ht="12.75">
      <c r="Q316" s="84"/>
      <c r="R316" s="84"/>
      <c r="S316" s="241" t="s">
        <v>538</v>
      </c>
      <c r="T316" s="242"/>
      <c r="U316" s="242"/>
      <c r="V316" s="242"/>
      <c r="W316" s="243"/>
      <c r="X316" s="195"/>
    </row>
    <row r="317" spans="17:24" ht="12.75">
      <c r="Q317" s="84"/>
      <c r="R317" s="84" t="s">
        <v>539</v>
      </c>
      <c r="S317" s="1" t="s">
        <v>2</v>
      </c>
      <c r="T317" s="2" t="s">
        <v>3</v>
      </c>
      <c r="U317" s="2" t="s">
        <v>4</v>
      </c>
      <c r="V317" s="2" t="s">
        <v>5</v>
      </c>
      <c r="W317" s="3" t="s">
        <v>6</v>
      </c>
      <c r="X317" s="195"/>
    </row>
    <row r="318" spans="17:24" ht="12.75">
      <c r="Q318" s="84"/>
      <c r="R318" s="84">
        <v>0</v>
      </c>
      <c r="S318" s="115">
        <f>S307/$S$314*100</f>
        <v>51.85185185185185</v>
      </c>
      <c r="T318" s="22">
        <f>T307/$S$314*100</f>
        <v>37.03703703703704</v>
      </c>
      <c r="U318" s="22">
        <f>U307/$S$314*100</f>
        <v>70.37037037037037</v>
      </c>
      <c r="V318" s="22">
        <f>V307/$S$314*100</f>
        <v>55.55555555555556</v>
      </c>
      <c r="W318" s="116">
        <f>W307/$S$314*100</f>
        <v>59.25925925925925</v>
      </c>
      <c r="X318" s="195"/>
    </row>
    <row r="319" spans="17:24" ht="12.75">
      <c r="Q319" s="84"/>
      <c r="R319" s="84">
        <v>1</v>
      </c>
      <c r="S319" s="115">
        <f aca="true" t="shared" si="5" ref="S319:T323">S308/$S$314*100</f>
        <v>22.22222222222222</v>
      </c>
      <c r="T319" s="22">
        <f t="shared" si="5"/>
        <v>40.74074074074074</v>
      </c>
      <c r="U319" s="22">
        <f aca="true" t="shared" si="6" ref="U319:W323">U308/$S$314*100</f>
        <v>29.629629629629626</v>
      </c>
      <c r="V319" s="22">
        <f t="shared" si="6"/>
        <v>40.74074074074074</v>
      </c>
      <c r="W319" s="116">
        <f t="shared" si="6"/>
        <v>25.925925925925924</v>
      </c>
      <c r="X319" s="195"/>
    </row>
    <row r="320" spans="17:24" ht="12.75">
      <c r="Q320" s="84"/>
      <c r="R320" s="84">
        <v>2</v>
      </c>
      <c r="S320" s="115">
        <f t="shared" si="5"/>
        <v>3.7037037037037033</v>
      </c>
      <c r="T320" s="22">
        <f t="shared" si="5"/>
        <v>0</v>
      </c>
      <c r="U320" s="22">
        <f t="shared" si="6"/>
        <v>0</v>
      </c>
      <c r="V320" s="22">
        <f t="shared" si="6"/>
        <v>0</v>
      </c>
      <c r="W320" s="116">
        <f t="shared" si="6"/>
        <v>3.7037037037037033</v>
      </c>
      <c r="X320" s="195"/>
    </row>
    <row r="321" spans="17:24" ht="12.75">
      <c r="Q321" s="84"/>
      <c r="R321" s="84">
        <v>3</v>
      </c>
      <c r="S321" s="115">
        <f t="shared" si="5"/>
        <v>0</v>
      </c>
      <c r="T321" s="22">
        <f t="shared" si="5"/>
        <v>0</v>
      </c>
      <c r="U321" s="22">
        <f t="shared" si="6"/>
        <v>0</v>
      </c>
      <c r="V321" s="22">
        <f t="shared" si="6"/>
        <v>0</v>
      </c>
      <c r="W321" s="116">
        <f t="shared" si="6"/>
        <v>0</v>
      </c>
      <c r="X321" s="195"/>
    </row>
    <row r="322" spans="17:24" ht="12.75">
      <c r="Q322" s="84"/>
      <c r="R322" s="84">
        <v>4</v>
      </c>
      <c r="S322" s="115">
        <f t="shared" si="5"/>
        <v>0</v>
      </c>
      <c r="T322" s="22">
        <f t="shared" si="5"/>
        <v>0</v>
      </c>
      <c r="U322" s="22">
        <f t="shared" si="6"/>
        <v>0</v>
      </c>
      <c r="V322" s="22">
        <f t="shared" si="6"/>
        <v>3.7037037037037033</v>
      </c>
      <c r="W322" s="116">
        <f t="shared" si="6"/>
        <v>0</v>
      </c>
      <c r="X322" s="195"/>
    </row>
    <row r="323" spans="18:23" ht="12.75">
      <c r="R323" s="196" t="s">
        <v>535</v>
      </c>
      <c r="S323" s="115">
        <f t="shared" si="5"/>
        <v>22.22222222222222</v>
      </c>
      <c r="T323" s="22">
        <f t="shared" si="5"/>
        <v>22.22222222222222</v>
      </c>
      <c r="U323" s="22">
        <f t="shared" si="6"/>
        <v>0</v>
      </c>
      <c r="V323" s="22">
        <f t="shared" si="6"/>
        <v>0</v>
      </c>
      <c r="W323" s="116">
        <f t="shared" si="6"/>
        <v>11.11111111111111</v>
      </c>
    </row>
    <row r="324" spans="18:23" ht="12.75">
      <c r="R324" s="121"/>
      <c r="S324" s="120"/>
      <c r="T324" s="68"/>
      <c r="U324" s="68"/>
      <c r="V324" s="68"/>
      <c r="W324" s="121"/>
    </row>
  </sheetData>
  <sheetProtection/>
  <mergeCells count="583">
    <mergeCell ref="B308:H310"/>
    <mergeCell ref="N111:N116"/>
    <mergeCell ref="K193:K196"/>
    <mergeCell ref="J259:J282"/>
    <mergeCell ref="K259:K282"/>
    <mergeCell ref="J203:J208"/>
    <mergeCell ref="K203:K208"/>
    <mergeCell ref="L203:L208"/>
    <mergeCell ref="N141:N144"/>
    <mergeCell ref="O141:O144"/>
    <mergeCell ref="L111:L116"/>
    <mergeCell ref="M111:M116"/>
    <mergeCell ref="M153:M184"/>
    <mergeCell ref="N153:N184"/>
    <mergeCell ref="N203:N208"/>
    <mergeCell ref="M203:M208"/>
    <mergeCell ref="N199:N202"/>
    <mergeCell ref="N193:N196"/>
    <mergeCell ref="M145:M148"/>
    <mergeCell ref="N149:N152"/>
    <mergeCell ref="O149:O152"/>
    <mergeCell ref="M149:M152"/>
    <mergeCell ref="I111:I116"/>
    <mergeCell ref="J111:J116"/>
    <mergeCell ref="J131:J136"/>
    <mergeCell ref="A193:A196"/>
    <mergeCell ref="I193:I196"/>
    <mergeCell ref="J193:J196"/>
    <mergeCell ref="A95:A96"/>
    <mergeCell ref="I95:I96"/>
    <mergeCell ref="J95:J96"/>
    <mergeCell ref="K95:K96"/>
    <mergeCell ref="A131:A136"/>
    <mergeCell ref="I131:I136"/>
    <mergeCell ref="L199:L202"/>
    <mergeCell ref="J199:J202"/>
    <mergeCell ref="K199:K202"/>
    <mergeCell ref="L153:L184"/>
    <mergeCell ref="K213:K236"/>
    <mergeCell ref="L213:L236"/>
    <mergeCell ref="A199:A202"/>
    <mergeCell ref="I199:I202"/>
    <mergeCell ref="K131:K136"/>
    <mergeCell ref="M85:M90"/>
    <mergeCell ref="N95:N96"/>
    <mergeCell ref="M101:M106"/>
    <mergeCell ref="L131:L136"/>
    <mergeCell ref="M131:M136"/>
    <mergeCell ref="L85:L90"/>
    <mergeCell ref="K67:K72"/>
    <mergeCell ref="L67:L72"/>
    <mergeCell ref="M67:M72"/>
    <mergeCell ref="L77:L80"/>
    <mergeCell ref="L95:L96"/>
    <mergeCell ref="M95:M96"/>
    <mergeCell ref="N101:N106"/>
    <mergeCell ref="L91:L94"/>
    <mergeCell ref="O37:O42"/>
    <mergeCell ref="N85:N90"/>
    <mergeCell ref="O85:O90"/>
    <mergeCell ref="N77:N80"/>
    <mergeCell ref="N67:N72"/>
    <mergeCell ref="O77:O80"/>
    <mergeCell ref="O47:O52"/>
    <mergeCell ref="A101:A106"/>
    <mergeCell ref="I101:I106"/>
    <mergeCell ref="J101:J106"/>
    <mergeCell ref="K101:K106"/>
    <mergeCell ref="I37:I42"/>
    <mergeCell ref="J37:J42"/>
    <mergeCell ref="A67:A72"/>
    <mergeCell ref="I67:I72"/>
    <mergeCell ref="J67:J72"/>
    <mergeCell ref="A57:A62"/>
    <mergeCell ref="J57:J62"/>
    <mergeCell ref="J43:J46"/>
    <mergeCell ref="A47:A52"/>
    <mergeCell ref="L101:L106"/>
    <mergeCell ref="O91:O94"/>
    <mergeCell ref="L97:L100"/>
    <mergeCell ref="M97:M100"/>
    <mergeCell ref="N97:N100"/>
    <mergeCell ref="O97:O100"/>
    <mergeCell ref="M91:M94"/>
    <mergeCell ref="O101:O106"/>
    <mergeCell ref="O95:O96"/>
    <mergeCell ref="N91:N94"/>
    <mergeCell ref="O117:O120"/>
    <mergeCell ref="L107:L110"/>
    <mergeCell ref="M107:M110"/>
    <mergeCell ref="K111:K116"/>
    <mergeCell ref="O111:O116"/>
    <mergeCell ref="N107:N110"/>
    <mergeCell ref="O107:O110"/>
    <mergeCell ref="J121:J126"/>
    <mergeCell ref="K85:K90"/>
    <mergeCell ref="J97:J100"/>
    <mergeCell ref="K97:K100"/>
    <mergeCell ref="A121:A126"/>
    <mergeCell ref="M117:M120"/>
    <mergeCell ref="N117:N120"/>
    <mergeCell ref="I117:I120"/>
    <mergeCell ref="A117:A120"/>
    <mergeCell ref="J117:J120"/>
    <mergeCell ref="K117:K120"/>
    <mergeCell ref="L117:L120"/>
    <mergeCell ref="K121:K126"/>
    <mergeCell ref="I121:I126"/>
    <mergeCell ref="A111:A116"/>
    <mergeCell ref="K91:K94"/>
    <mergeCell ref="I27:I32"/>
    <mergeCell ref="K27:K32"/>
    <mergeCell ref="I97:I100"/>
    <mergeCell ref="A107:A110"/>
    <mergeCell ref="I107:I110"/>
    <mergeCell ref="J107:J110"/>
    <mergeCell ref="K107:K110"/>
    <mergeCell ref="A77:A80"/>
    <mergeCell ref="I3:I6"/>
    <mergeCell ref="J3:J6"/>
    <mergeCell ref="L11:L16"/>
    <mergeCell ref="K7:K10"/>
    <mergeCell ref="L7:L10"/>
    <mergeCell ref="I11:I16"/>
    <mergeCell ref="J11:J16"/>
    <mergeCell ref="K11:K16"/>
    <mergeCell ref="I7:I10"/>
    <mergeCell ref="O145:O148"/>
    <mergeCell ref="N145:N148"/>
    <mergeCell ref="O209:O212"/>
    <mergeCell ref="N213:N236"/>
    <mergeCell ref="O213:O236"/>
    <mergeCell ref="N209:N212"/>
    <mergeCell ref="O203:O208"/>
    <mergeCell ref="O199:O202"/>
    <mergeCell ref="O197:O198"/>
    <mergeCell ref="A259:A282"/>
    <mergeCell ref="A203:A208"/>
    <mergeCell ref="A209:A212"/>
    <mergeCell ref="O283:O303"/>
    <mergeCell ref="N259:N282"/>
    <mergeCell ref="O259:O282"/>
    <mergeCell ref="N283:N303"/>
    <mergeCell ref="A237:A257"/>
    <mergeCell ref="J237:J257"/>
    <mergeCell ref="J213:J236"/>
    <mergeCell ref="L283:L303"/>
    <mergeCell ref="A213:A236"/>
    <mergeCell ref="I203:I208"/>
    <mergeCell ref="L209:L212"/>
    <mergeCell ref="A283:A303"/>
    <mergeCell ref="I283:I303"/>
    <mergeCell ref="J283:J303"/>
    <mergeCell ref="K283:K303"/>
    <mergeCell ref="L259:L282"/>
    <mergeCell ref="K237:K257"/>
    <mergeCell ref="M283:M303"/>
    <mergeCell ref="I237:I257"/>
    <mergeCell ref="M209:M212"/>
    <mergeCell ref="M213:M236"/>
    <mergeCell ref="L237:L257"/>
    <mergeCell ref="I209:I212"/>
    <mergeCell ref="J209:J212"/>
    <mergeCell ref="I213:I236"/>
    <mergeCell ref="K209:K212"/>
    <mergeCell ref="I259:I282"/>
    <mergeCell ref="O237:O257"/>
    <mergeCell ref="M259:M282"/>
    <mergeCell ref="M237:M257"/>
    <mergeCell ref="N237:N257"/>
    <mergeCell ref="L197:L198"/>
    <mergeCell ref="M197:M198"/>
    <mergeCell ref="N197:N198"/>
    <mergeCell ref="M199:M202"/>
    <mergeCell ref="I197:I198"/>
    <mergeCell ref="J197:J198"/>
    <mergeCell ref="K197:K198"/>
    <mergeCell ref="O153:O184"/>
    <mergeCell ref="O189:O192"/>
    <mergeCell ref="L189:L192"/>
    <mergeCell ref="O193:O196"/>
    <mergeCell ref="M185:M188"/>
    <mergeCell ref="N185:N188"/>
    <mergeCell ref="O185:O188"/>
    <mergeCell ref="L185:L188"/>
    <mergeCell ref="M189:M192"/>
    <mergeCell ref="N189:N192"/>
    <mergeCell ref="L193:L196"/>
    <mergeCell ref="M193:M196"/>
    <mergeCell ref="A189:A192"/>
    <mergeCell ref="I189:I192"/>
    <mergeCell ref="J189:J192"/>
    <mergeCell ref="K189:K192"/>
    <mergeCell ref="A185:A188"/>
    <mergeCell ref="I185:I188"/>
    <mergeCell ref="J185:J188"/>
    <mergeCell ref="K185:K188"/>
    <mergeCell ref="L145:L148"/>
    <mergeCell ref="K145:K148"/>
    <mergeCell ref="J145:J148"/>
    <mergeCell ref="J149:J152"/>
    <mergeCell ref="K149:K152"/>
    <mergeCell ref="L149:L152"/>
    <mergeCell ref="A145:A148"/>
    <mergeCell ref="I153:I184"/>
    <mergeCell ref="J153:J184"/>
    <mergeCell ref="K153:K184"/>
    <mergeCell ref="A149:A152"/>
    <mergeCell ref="I145:I148"/>
    <mergeCell ref="I149:I152"/>
    <mergeCell ref="A153:A184"/>
    <mergeCell ref="A141:A144"/>
    <mergeCell ref="I141:I144"/>
    <mergeCell ref="J141:J144"/>
    <mergeCell ref="K141:K144"/>
    <mergeCell ref="L141:L144"/>
    <mergeCell ref="M141:M144"/>
    <mergeCell ref="O127:O130"/>
    <mergeCell ref="A137:A140"/>
    <mergeCell ref="I137:I140"/>
    <mergeCell ref="J137:J140"/>
    <mergeCell ref="K137:K140"/>
    <mergeCell ref="L137:L140"/>
    <mergeCell ref="M137:M140"/>
    <mergeCell ref="N137:N140"/>
    <mergeCell ref="O137:O140"/>
    <mergeCell ref="N131:N136"/>
    <mergeCell ref="N127:N130"/>
    <mergeCell ref="L121:L126"/>
    <mergeCell ref="M121:M126"/>
    <mergeCell ref="N121:N126"/>
    <mergeCell ref="L127:L130"/>
    <mergeCell ref="M127:M130"/>
    <mergeCell ref="O131:O136"/>
    <mergeCell ref="O121:O126"/>
    <mergeCell ref="A127:A130"/>
    <mergeCell ref="I127:I130"/>
    <mergeCell ref="J127:J130"/>
    <mergeCell ref="K127:K130"/>
    <mergeCell ref="A91:A94"/>
    <mergeCell ref="I91:I94"/>
    <mergeCell ref="J91:J94"/>
    <mergeCell ref="A85:A90"/>
    <mergeCell ref="I85:I90"/>
    <mergeCell ref="J85:J90"/>
    <mergeCell ref="A81:A84"/>
    <mergeCell ref="I81:I84"/>
    <mergeCell ref="J81:J84"/>
    <mergeCell ref="K81:K84"/>
    <mergeCell ref="L81:L84"/>
    <mergeCell ref="M81:M84"/>
    <mergeCell ref="N81:N84"/>
    <mergeCell ref="O81:O84"/>
    <mergeCell ref="M77:M80"/>
    <mergeCell ref="N63:N66"/>
    <mergeCell ref="O63:O66"/>
    <mergeCell ref="L73:L76"/>
    <mergeCell ref="M73:M76"/>
    <mergeCell ref="N73:N76"/>
    <mergeCell ref="L63:L66"/>
    <mergeCell ref="M63:M66"/>
    <mergeCell ref="I73:I76"/>
    <mergeCell ref="J73:J76"/>
    <mergeCell ref="K73:K76"/>
    <mergeCell ref="K77:K80"/>
    <mergeCell ref="N53:N56"/>
    <mergeCell ref="K57:K62"/>
    <mergeCell ref="L57:L62"/>
    <mergeCell ref="A63:A66"/>
    <mergeCell ref="I63:I66"/>
    <mergeCell ref="J63:J66"/>
    <mergeCell ref="K63:K66"/>
    <mergeCell ref="I57:I62"/>
    <mergeCell ref="N23:N26"/>
    <mergeCell ref="K53:K56"/>
    <mergeCell ref="L53:L56"/>
    <mergeCell ref="O73:O76"/>
    <mergeCell ref="O67:O72"/>
    <mergeCell ref="O53:O56"/>
    <mergeCell ref="M57:M62"/>
    <mergeCell ref="N57:N62"/>
    <mergeCell ref="O57:O62"/>
    <mergeCell ref="M53:M56"/>
    <mergeCell ref="N33:N36"/>
    <mergeCell ref="M27:M32"/>
    <mergeCell ref="N27:N32"/>
    <mergeCell ref="M33:M36"/>
    <mergeCell ref="K33:K36"/>
    <mergeCell ref="L33:L36"/>
    <mergeCell ref="L37:L42"/>
    <mergeCell ref="J17:J22"/>
    <mergeCell ref="J33:J36"/>
    <mergeCell ref="J27:J32"/>
    <mergeCell ref="J23:J26"/>
    <mergeCell ref="L27:L32"/>
    <mergeCell ref="K37:K42"/>
    <mergeCell ref="A27:A32"/>
    <mergeCell ref="A43:A46"/>
    <mergeCell ref="I17:I22"/>
    <mergeCell ref="I33:I36"/>
    <mergeCell ref="I43:I46"/>
    <mergeCell ref="A23:A26"/>
    <mergeCell ref="I23:I26"/>
    <mergeCell ref="A33:A36"/>
    <mergeCell ref="A17:A22"/>
    <mergeCell ref="A37:A42"/>
    <mergeCell ref="A3:A6"/>
    <mergeCell ref="A11:A16"/>
    <mergeCell ref="J1:J2"/>
    <mergeCell ref="J7:J10"/>
    <mergeCell ref="I1:I2"/>
    <mergeCell ref="D1:H1"/>
    <mergeCell ref="A1:A2"/>
    <mergeCell ref="B1:B2"/>
    <mergeCell ref="C1:C2"/>
    <mergeCell ref="A7:A10"/>
    <mergeCell ref="L17:L22"/>
    <mergeCell ref="K1:O1"/>
    <mergeCell ref="N3:N6"/>
    <mergeCell ref="O3:O6"/>
    <mergeCell ref="M3:M6"/>
    <mergeCell ref="L3:L6"/>
    <mergeCell ref="K3:K6"/>
    <mergeCell ref="K17:K22"/>
    <mergeCell ref="O7:O10"/>
    <mergeCell ref="M7:M10"/>
    <mergeCell ref="O11:O16"/>
    <mergeCell ref="M11:M16"/>
    <mergeCell ref="N7:N10"/>
    <mergeCell ref="O17:O22"/>
    <mergeCell ref="N11:N16"/>
    <mergeCell ref="M17:M22"/>
    <mergeCell ref="N17:N22"/>
    <mergeCell ref="A197:A198"/>
    <mergeCell ref="I47:I52"/>
    <mergeCell ref="J47:J52"/>
    <mergeCell ref="A53:A56"/>
    <mergeCell ref="I53:I56"/>
    <mergeCell ref="J53:J56"/>
    <mergeCell ref="I77:I80"/>
    <mergeCell ref="J77:J80"/>
    <mergeCell ref="A97:A100"/>
    <mergeCell ref="A73:A76"/>
    <mergeCell ref="N43:N46"/>
    <mergeCell ref="O43:O46"/>
    <mergeCell ref="M37:M42"/>
    <mergeCell ref="K47:K52"/>
    <mergeCell ref="L47:L52"/>
    <mergeCell ref="M47:M52"/>
    <mergeCell ref="N47:N52"/>
    <mergeCell ref="M43:M46"/>
    <mergeCell ref="K43:K46"/>
    <mergeCell ref="L43:L46"/>
    <mergeCell ref="K23:K26"/>
    <mergeCell ref="L23:L26"/>
    <mergeCell ref="M23:M26"/>
    <mergeCell ref="T63:T66"/>
    <mergeCell ref="S23:S26"/>
    <mergeCell ref="T33:T36"/>
    <mergeCell ref="N37:N42"/>
    <mergeCell ref="O27:O32"/>
    <mergeCell ref="O33:O36"/>
    <mergeCell ref="O23:O26"/>
    <mergeCell ref="S33:S36"/>
    <mergeCell ref="S43:S46"/>
    <mergeCell ref="T23:T26"/>
    <mergeCell ref="T43:T46"/>
    <mergeCell ref="S37:S42"/>
    <mergeCell ref="T53:T56"/>
    <mergeCell ref="U23:U26"/>
    <mergeCell ref="V23:V26"/>
    <mergeCell ref="W23:W26"/>
    <mergeCell ref="U53:U56"/>
    <mergeCell ref="T37:T42"/>
    <mergeCell ref="T7:T10"/>
    <mergeCell ref="U7:U10"/>
    <mergeCell ref="V7:V10"/>
    <mergeCell ref="W7:W10"/>
    <mergeCell ref="U17:U22"/>
    <mergeCell ref="V17:V22"/>
    <mergeCell ref="W17:W22"/>
    <mergeCell ref="U43:U46"/>
    <mergeCell ref="U27:U32"/>
    <mergeCell ref="V27:V32"/>
    <mergeCell ref="W27:W32"/>
    <mergeCell ref="U63:U66"/>
    <mergeCell ref="W33:W36"/>
    <mergeCell ref="V33:V36"/>
    <mergeCell ref="U33:U36"/>
    <mergeCell ref="V43:V46"/>
    <mergeCell ref="U47:U52"/>
    <mergeCell ref="V47:V52"/>
    <mergeCell ref="U37:U42"/>
    <mergeCell ref="V37:V42"/>
    <mergeCell ref="W37:W42"/>
    <mergeCell ref="S185:S188"/>
    <mergeCell ref="S73:S76"/>
    <mergeCell ref="S81:S84"/>
    <mergeCell ref="S91:S94"/>
    <mergeCell ref="S97:S100"/>
    <mergeCell ref="S107:S110"/>
    <mergeCell ref="S117:S120"/>
    <mergeCell ref="S127:S130"/>
    <mergeCell ref="S137:S140"/>
    <mergeCell ref="S141:S144"/>
    <mergeCell ref="W185:W188"/>
    <mergeCell ref="T189:T192"/>
    <mergeCell ref="U189:U192"/>
    <mergeCell ref="V189:V192"/>
    <mergeCell ref="W189:W192"/>
    <mergeCell ref="S189:S192"/>
    <mergeCell ref="S193:S196"/>
    <mergeCell ref="W149:W152"/>
    <mergeCell ref="T153:T184"/>
    <mergeCell ref="U153:U184"/>
    <mergeCell ref="V153:V184"/>
    <mergeCell ref="W153:W184"/>
    <mergeCell ref="T185:T188"/>
    <mergeCell ref="U185:U188"/>
    <mergeCell ref="V185:V188"/>
    <mergeCell ref="T149:T152"/>
    <mergeCell ref="U149:U152"/>
    <mergeCell ref="V149:V152"/>
    <mergeCell ref="S153:S184"/>
    <mergeCell ref="S149:S152"/>
    <mergeCell ref="W127:W130"/>
    <mergeCell ref="T141:T144"/>
    <mergeCell ref="U141:U144"/>
    <mergeCell ref="V141:V144"/>
    <mergeCell ref="W141:W144"/>
    <mergeCell ref="S213:S236"/>
    <mergeCell ref="V91:V94"/>
    <mergeCell ref="W91:W94"/>
    <mergeCell ref="W97:W100"/>
    <mergeCell ref="U107:U110"/>
    <mergeCell ref="V107:V110"/>
    <mergeCell ref="W107:W110"/>
    <mergeCell ref="T127:T130"/>
    <mergeCell ref="U127:U130"/>
    <mergeCell ref="V127:V130"/>
    <mergeCell ref="S237:S257"/>
    <mergeCell ref="S259:S282"/>
    <mergeCell ref="T3:T6"/>
    <mergeCell ref="S17:S22"/>
    <mergeCell ref="T17:T22"/>
    <mergeCell ref="S27:S32"/>
    <mergeCell ref="T27:T32"/>
    <mergeCell ref="S47:S52"/>
    <mergeCell ref="T47:T52"/>
    <mergeCell ref="T107:T110"/>
    <mergeCell ref="U3:U6"/>
    <mergeCell ref="V3:V6"/>
    <mergeCell ref="W3:W6"/>
    <mergeCell ref="S11:S16"/>
    <mergeCell ref="T11:T16"/>
    <mergeCell ref="U11:U16"/>
    <mergeCell ref="V11:V16"/>
    <mergeCell ref="W11:W16"/>
    <mergeCell ref="S3:S6"/>
    <mergeCell ref="S7:S10"/>
    <mergeCell ref="U67:U72"/>
    <mergeCell ref="V67:V72"/>
    <mergeCell ref="W47:W52"/>
    <mergeCell ref="S57:S62"/>
    <mergeCell ref="T57:T62"/>
    <mergeCell ref="U57:U62"/>
    <mergeCell ref="V57:V62"/>
    <mergeCell ref="W57:W62"/>
    <mergeCell ref="S53:S56"/>
    <mergeCell ref="S63:S66"/>
    <mergeCell ref="W67:W72"/>
    <mergeCell ref="S85:S90"/>
    <mergeCell ref="T85:T90"/>
    <mergeCell ref="U85:U90"/>
    <mergeCell ref="V85:V90"/>
    <mergeCell ref="W85:W90"/>
    <mergeCell ref="W73:W76"/>
    <mergeCell ref="W81:W84"/>
    <mergeCell ref="S67:S72"/>
    <mergeCell ref="T67:T72"/>
    <mergeCell ref="S95:S96"/>
    <mergeCell ref="T95:T96"/>
    <mergeCell ref="U95:U96"/>
    <mergeCell ref="T73:T76"/>
    <mergeCell ref="U73:U76"/>
    <mergeCell ref="T81:T84"/>
    <mergeCell ref="U81:U84"/>
    <mergeCell ref="T91:T94"/>
    <mergeCell ref="U91:U94"/>
    <mergeCell ref="V95:V96"/>
    <mergeCell ref="W95:W96"/>
    <mergeCell ref="S101:S106"/>
    <mergeCell ref="T101:T106"/>
    <mergeCell ref="U101:U106"/>
    <mergeCell ref="V101:V106"/>
    <mergeCell ref="W101:W106"/>
    <mergeCell ref="T97:T100"/>
    <mergeCell ref="U97:U100"/>
    <mergeCell ref="V97:V100"/>
    <mergeCell ref="S111:S116"/>
    <mergeCell ref="T111:T116"/>
    <mergeCell ref="U111:U116"/>
    <mergeCell ref="V111:V116"/>
    <mergeCell ref="W111:W116"/>
    <mergeCell ref="S121:S126"/>
    <mergeCell ref="T121:T126"/>
    <mergeCell ref="U121:U126"/>
    <mergeCell ref="V121:V126"/>
    <mergeCell ref="W121:W126"/>
    <mergeCell ref="T117:T120"/>
    <mergeCell ref="U117:U120"/>
    <mergeCell ref="V117:V120"/>
    <mergeCell ref="W117:W120"/>
    <mergeCell ref="S131:S136"/>
    <mergeCell ref="T131:T136"/>
    <mergeCell ref="U131:U136"/>
    <mergeCell ref="V131:V136"/>
    <mergeCell ref="U145:U148"/>
    <mergeCell ref="V145:V148"/>
    <mergeCell ref="W145:W148"/>
    <mergeCell ref="T137:T140"/>
    <mergeCell ref="U137:U140"/>
    <mergeCell ref="V137:V140"/>
    <mergeCell ref="W137:W140"/>
    <mergeCell ref="S1:W1"/>
    <mergeCell ref="S203:S208"/>
    <mergeCell ref="W43:W46"/>
    <mergeCell ref="V53:V56"/>
    <mergeCell ref="W53:W56"/>
    <mergeCell ref="V63:V66"/>
    <mergeCell ref="W63:W66"/>
    <mergeCell ref="W131:W136"/>
    <mergeCell ref="S145:S148"/>
    <mergeCell ref="T145:T148"/>
    <mergeCell ref="W203:W208"/>
    <mergeCell ref="T197:T198"/>
    <mergeCell ref="U197:U198"/>
    <mergeCell ref="V197:V198"/>
    <mergeCell ref="W193:W196"/>
    <mergeCell ref="T199:T202"/>
    <mergeCell ref="U199:U202"/>
    <mergeCell ref="V199:V202"/>
    <mergeCell ref="W199:W202"/>
    <mergeCell ref="W197:W198"/>
    <mergeCell ref="T193:T196"/>
    <mergeCell ref="U193:U196"/>
    <mergeCell ref="V193:V196"/>
    <mergeCell ref="S197:S198"/>
    <mergeCell ref="T209:T212"/>
    <mergeCell ref="U209:U212"/>
    <mergeCell ref="V209:V212"/>
    <mergeCell ref="T203:T208"/>
    <mergeCell ref="U203:U208"/>
    <mergeCell ref="V203:V208"/>
    <mergeCell ref="S199:S202"/>
    <mergeCell ref="S209:S212"/>
    <mergeCell ref="W209:W212"/>
    <mergeCell ref="T213:T236"/>
    <mergeCell ref="U213:U236"/>
    <mergeCell ref="V213:V236"/>
    <mergeCell ref="W213:W236"/>
    <mergeCell ref="T237:T257"/>
    <mergeCell ref="U237:U257"/>
    <mergeCell ref="V237:V257"/>
    <mergeCell ref="W237:W257"/>
    <mergeCell ref="T259:T282"/>
    <mergeCell ref="U259:U282"/>
    <mergeCell ref="V259:V282"/>
    <mergeCell ref="W259:W282"/>
    <mergeCell ref="S283:S303"/>
    <mergeCell ref="T283:T303"/>
    <mergeCell ref="U283:U303"/>
    <mergeCell ref="V283:V303"/>
    <mergeCell ref="S305:W305"/>
    <mergeCell ref="S316:W316"/>
    <mergeCell ref="W283:W303"/>
    <mergeCell ref="V73:V76"/>
    <mergeCell ref="S77:S80"/>
    <mergeCell ref="T77:T80"/>
    <mergeCell ref="U77:U80"/>
    <mergeCell ref="W77:W80"/>
    <mergeCell ref="V77:V80"/>
    <mergeCell ref="V81:V84"/>
  </mergeCells>
  <printOptions horizontalCentered="1" verticalCentered="1"/>
  <pageMargins left="0.25" right="0.25" top="0.25" bottom="0.25" header="0.5" footer="0.5"/>
  <pageSetup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4"/>
  <sheetViews>
    <sheetView zoomScalePageLayoutView="0" workbookViewId="0" topLeftCell="A1">
      <selection activeCell="L10" sqref="L10"/>
    </sheetView>
  </sheetViews>
  <sheetFormatPr defaultColWidth="9.140625" defaultRowHeight="12.75"/>
  <cols>
    <col min="3" max="3" width="24.8515625" style="0" customWidth="1"/>
    <col min="4" max="8" width="12.7109375" style="0" customWidth="1"/>
  </cols>
  <sheetData>
    <row r="2" spans="2:10" ht="12.75">
      <c r="B2" s="203"/>
      <c r="C2" s="203"/>
      <c r="D2" s="203"/>
      <c r="E2" s="203"/>
      <c r="F2" s="203"/>
      <c r="G2" s="203"/>
      <c r="H2" s="203"/>
      <c r="I2" s="203"/>
      <c r="J2" s="203"/>
    </row>
    <row r="3" spans="2:10" ht="12.75">
      <c r="B3" s="203"/>
      <c r="C3" s="203"/>
      <c r="D3" s="320"/>
      <c r="E3" s="320"/>
      <c r="F3" s="320"/>
      <c r="G3" s="320"/>
      <c r="H3" s="320"/>
      <c r="I3" s="203"/>
      <c r="J3" s="203"/>
    </row>
    <row r="4" spans="2:10" ht="55.5" customHeight="1">
      <c r="B4" s="203"/>
      <c r="C4" s="204"/>
      <c r="D4" s="205"/>
      <c r="E4" s="205"/>
      <c r="F4" s="205"/>
      <c r="G4" s="205"/>
      <c r="H4" s="205"/>
      <c r="I4" s="203"/>
      <c r="J4" s="203"/>
    </row>
    <row r="5" spans="2:10" ht="12.75">
      <c r="B5" s="203"/>
      <c r="C5" s="203"/>
      <c r="D5" s="203"/>
      <c r="E5" s="203"/>
      <c r="F5" s="203"/>
      <c r="G5" s="203"/>
      <c r="H5" s="203"/>
      <c r="I5" s="203"/>
      <c r="J5" s="203"/>
    </row>
    <row r="6" spans="2:10" ht="12.75">
      <c r="B6" s="203"/>
      <c r="C6" s="203"/>
      <c r="D6" s="203"/>
      <c r="E6" s="203"/>
      <c r="F6" s="203"/>
      <c r="G6" s="203"/>
      <c r="H6" s="203"/>
      <c r="I6" s="203"/>
      <c r="J6" s="203"/>
    </row>
    <row r="7" spans="2:10" ht="12.75">
      <c r="B7" s="203"/>
      <c r="C7" s="203"/>
      <c r="D7" s="203"/>
      <c r="E7" s="203"/>
      <c r="F7" s="203"/>
      <c r="G7" s="203"/>
      <c r="H7" s="203"/>
      <c r="I7" s="203"/>
      <c r="J7" s="203"/>
    </row>
    <row r="8" spans="2:10" ht="12.75">
      <c r="B8" s="203"/>
      <c r="C8" s="203"/>
      <c r="D8" s="203"/>
      <c r="E8" s="203"/>
      <c r="F8" s="203"/>
      <c r="G8" s="203"/>
      <c r="H8" s="203"/>
      <c r="I8" s="203"/>
      <c r="J8" s="203"/>
    </row>
    <row r="9" spans="2:10" ht="12.75">
      <c r="B9" s="203"/>
      <c r="C9" s="203"/>
      <c r="D9" s="203"/>
      <c r="E9" s="203"/>
      <c r="F9" s="203"/>
      <c r="G9" s="203"/>
      <c r="H9" s="203"/>
      <c r="I9" s="203"/>
      <c r="J9" s="203"/>
    </row>
    <row r="10" spans="2:10" ht="12.75">
      <c r="B10" s="203"/>
      <c r="C10" s="206"/>
      <c r="D10" s="203"/>
      <c r="E10" s="203"/>
      <c r="F10" s="203"/>
      <c r="G10" s="203"/>
      <c r="H10" s="203"/>
      <c r="I10" s="203"/>
      <c r="J10" s="203"/>
    </row>
    <row r="11" spans="2:10" ht="12.75">
      <c r="B11" s="203"/>
      <c r="C11" s="203"/>
      <c r="D11" s="203"/>
      <c r="E11" s="203"/>
      <c r="F11" s="203"/>
      <c r="G11" s="203"/>
      <c r="H11" s="203"/>
      <c r="I11" s="203"/>
      <c r="J11" s="203"/>
    </row>
    <row r="12" spans="2:10" ht="12.75">
      <c r="B12" s="203"/>
      <c r="C12" s="203"/>
      <c r="D12" s="203"/>
      <c r="E12" s="203"/>
      <c r="F12" s="203"/>
      <c r="G12" s="203"/>
      <c r="H12" s="203"/>
      <c r="I12" s="203"/>
      <c r="J12" s="203"/>
    </row>
    <row r="13" spans="2:10" ht="12.75">
      <c r="B13" s="203"/>
      <c r="C13" s="203"/>
      <c r="D13" s="320"/>
      <c r="E13" s="320"/>
      <c r="F13" s="320"/>
      <c r="G13" s="320"/>
      <c r="H13" s="320"/>
      <c r="I13" s="203"/>
      <c r="J13" s="203"/>
    </row>
    <row r="14" spans="2:10" ht="12.75">
      <c r="B14" s="203"/>
      <c r="C14" s="204"/>
      <c r="D14" s="205"/>
      <c r="E14" s="205"/>
      <c r="F14" s="205"/>
      <c r="G14" s="205"/>
      <c r="H14" s="205"/>
      <c r="I14" s="203"/>
      <c r="J14" s="203"/>
    </row>
    <row r="15" spans="2:10" ht="12.75">
      <c r="B15" s="203"/>
      <c r="C15" s="203"/>
      <c r="D15" s="207"/>
      <c r="E15" s="207"/>
      <c r="F15" s="207"/>
      <c r="G15" s="207"/>
      <c r="H15" s="207"/>
      <c r="I15" s="203"/>
      <c r="J15" s="203"/>
    </row>
    <row r="16" spans="2:10" ht="12.75">
      <c r="B16" s="203"/>
      <c r="C16" s="203"/>
      <c r="D16" s="207"/>
      <c r="E16" s="207"/>
      <c r="F16" s="207"/>
      <c r="G16" s="207"/>
      <c r="H16" s="207"/>
      <c r="I16" s="203"/>
      <c r="J16" s="203"/>
    </row>
    <row r="17" spans="2:10" ht="12.75">
      <c r="B17" s="203"/>
      <c r="C17" s="203"/>
      <c r="D17" s="207"/>
      <c r="E17" s="207"/>
      <c r="F17" s="207"/>
      <c r="G17" s="207"/>
      <c r="H17" s="207"/>
      <c r="I17" s="203"/>
      <c r="J17" s="203"/>
    </row>
    <row r="18" spans="2:10" ht="12.75">
      <c r="B18" s="203"/>
      <c r="C18" s="203"/>
      <c r="D18" s="207"/>
      <c r="E18" s="207"/>
      <c r="F18" s="207"/>
      <c r="G18" s="207"/>
      <c r="H18" s="207"/>
      <c r="I18" s="203"/>
      <c r="J18" s="203"/>
    </row>
    <row r="19" spans="2:10" ht="12.75">
      <c r="B19" s="203"/>
      <c r="C19" s="203"/>
      <c r="D19" s="207"/>
      <c r="E19" s="207"/>
      <c r="F19" s="207"/>
      <c r="G19" s="207"/>
      <c r="H19" s="207"/>
      <c r="I19" s="203"/>
      <c r="J19" s="203"/>
    </row>
    <row r="20" spans="2:10" ht="12.75">
      <c r="B20" s="203"/>
      <c r="C20" s="206"/>
      <c r="D20" s="207"/>
      <c r="E20" s="207"/>
      <c r="F20" s="207"/>
      <c r="G20" s="207"/>
      <c r="H20" s="207"/>
      <c r="I20" s="203"/>
      <c r="J20" s="203"/>
    </row>
    <row r="21" spans="2:10" ht="12.75">
      <c r="B21" s="203"/>
      <c r="C21" s="203"/>
      <c r="D21" s="203"/>
      <c r="E21" s="203"/>
      <c r="F21" s="203"/>
      <c r="G21" s="203"/>
      <c r="H21" s="203"/>
      <c r="I21" s="203"/>
      <c r="J21" s="203"/>
    </row>
    <row r="22" spans="2:10" ht="12.75">
      <c r="B22" s="203"/>
      <c r="C22" s="203"/>
      <c r="D22" s="203"/>
      <c r="E22" s="203"/>
      <c r="F22" s="203"/>
      <c r="G22" s="203"/>
      <c r="H22" s="203"/>
      <c r="I22" s="203"/>
      <c r="J22" s="203"/>
    </row>
    <row r="23" spans="2:10" ht="12.75">
      <c r="B23" s="203"/>
      <c r="C23" s="203"/>
      <c r="D23" s="203"/>
      <c r="E23" s="203"/>
      <c r="F23" s="203"/>
      <c r="G23" s="203"/>
      <c r="H23" s="203"/>
      <c r="I23" s="203"/>
      <c r="J23" s="203"/>
    </row>
    <row r="24" spans="2:10" ht="12.75">
      <c r="B24" s="203"/>
      <c r="C24" s="203"/>
      <c r="D24" s="203"/>
      <c r="E24" s="203"/>
      <c r="F24" s="203"/>
      <c r="G24" s="203"/>
      <c r="H24" s="203"/>
      <c r="I24" s="203"/>
      <c r="J24" s="203"/>
    </row>
  </sheetData>
  <sheetProtection/>
  <mergeCells count="2">
    <mergeCell ref="D3:H3"/>
    <mergeCell ref="D13:H1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geo-admin</dc:creator>
  <cp:keywords/>
  <dc:description/>
  <cp:lastModifiedBy>lkerwin</cp:lastModifiedBy>
  <cp:lastPrinted>2008-05-08T03:14:26Z</cp:lastPrinted>
  <dcterms:created xsi:type="dcterms:W3CDTF">2007-01-10T23:41:02Z</dcterms:created>
  <dcterms:modified xsi:type="dcterms:W3CDTF">2008-08-08T17:21:00Z</dcterms:modified>
  <cp:category/>
  <cp:version/>
  <cp:contentType/>
  <cp:contentStatus/>
</cp:coreProperties>
</file>